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320" windowHeight="10170" activeTab="1"/>
  </bookViews>
  <sheets>
    <sheet name="2000 г" sheetId="3" r:id="rId1"/>
    <sheet name="1 кв 2015" sheetId="2" r:id="rId2"/>
  </sheets>
  <definedNames>
    <definedName name="_xlnm._FilterDatabase" localSheetId="1" hidden="1">'1 кв 2015'!$A$20:$T$34</definedName>
    <definedName name="_xlnm._FilterDatabase" localSheetId="0" hidden="1">'2000 г'!$A$20:$T$34</definedName>
    <definedName name="Constr" localSheetId="1">'1 кв 2015'!$A$2</definedName>
    <definedName name="Constr" localSheetId="0">'2000 г'!$A$2</definedName>
    <definedName name="FOT" localSheetId="1">'1 кв 2015'!$D$14</definedName>
    <definedName name="FOT" localSheetId="0">'2000 г'!$D$14</definedName>
    <definedName name="Ind" localSheetId="1">'1 кв 2015'!$H$4</definedName>
    <definedName name="Ind" localSheetId="0">'2000 г'!$H$4</definedName>
    <definedName name="Obj" localSheetId="1">'1 кв 2015'!$E$7</definedName>
    <definedName name="Obj" localSheetId="0">'2000 г'!$E$7</definedName>
    <definedName name="Obosn" localSheetId="1">'1 кв 2015'!$A$10</definedName>
    <definedName name="Obosn" localSheetId="0">'2000 г'!$A$10</definedName>
    <definedName name="SmPr" localSheetId="1">'1 кв 2015'!#REF!</definedName>
    <definedName name="SmPr" localSheetId="0">'2000 г'!#REF!</definedName>
    <definedName name="_xlnm.Print_Area" localSheetId="1">'1 кв 2015'!$A$1:$H$67</definedName>
    <definedName name="_xlnm.Print_Area" localSheetId="0">'2000 г'!$A$1:$H$63</definedName>
  </definedNames>
  <calcPr calcId="145621" refMode="R1C1"/>
</workbook>
</file>

<file path=xl/calcChain.xml><?xml version="1.0" encoding="utf-8"?>
<calcChain xmlns="http://schemas.openxmlformats.org/spreadsheetml/2006/main">
  <c r="G57" i="2" l="1"/>
  <c r="F56" i="2"/>
  <c r="E55" i="2"/>
  <c r="H59" i="2" l="1"/>
  <c r="D55" i="2"/>
  <c r="H47" i="2"/>
  <c r="G47" i="2"/>
  <c r="D41" i="2"/>
  <c r="E41" i="2"/>
  <c r="F41" i="2"/>
  <c r="H28" i="2"/>
  <c r="H29" i="2"/>
  <c r="H30" i="2"/>
  <c r="H31" i="2"/>
  <c r="H32" i="2"/>
  <c r="H33" i="2"/>
  <c r="H34" i="2"/>
  <c r="F27" i="2"/>
  <c r="H27" i="2" s="1"/>
  <c r="H26" i="2"/>
  <c r="H31" i="3"/>
  <c r="D35" i="3"/>
  <c r="H30" i="3"/>
  <c r="H22" i="3"/>
  <c r="H23" i="3"/>
  <c r="G35" i="2"/>
  <c r="G38" i="2" s="1"/>
  <c r="E35" i="2"/>
  <c r="D35" i="2"/>
  <c r="F35" i="2" l="1"/>
  <c r="F38" i="2" s="1"/>
  <c r="H32" i="3"/>
  <c r="I35" i="3"/>
  <c r="D38" i="3" s="1"/>
  <c r="H33" i="3" l="1"/>
  <c r="E35" i="3"/>
  <c r="J35" i="3" s="1"/>
  <c r="E38" i="3" s="1"/>
  <c r="G35" i="3"/>
  <c r="G38" i="3" s="1"/>
  <c r="H26" i="3"/>
  <c r="H27" i="3"/>
  <c r="H28" i="3"/>
  <c r="H29" i="3"/>
  <c r="H34" i="3"/>
  <c r="F35" i="3" l="1"/>
  <c r="F38" i="3" s="1"/>
  <c r="H35" i="3"/>
  <c r="H52" i="3" l="1"/>
  <c r="H42" i="3"/>
  <c r="H51" i="3"/>
  <c r="F45" i="3"/>
  <c r="E45" i="3"/>
  <c r="E46" i="3" s="1"/>
  <c r="E54" i="3" s="1"/>
  <c r="H53" i="3" l="1"/>
  <c r="E59" i="2"/>
  <c r="E61" i="2" s="1"/>
  <c r="E62" i="2" s="1"/>
  <c r="D59" i="2"/>
  <c r="D61" i="2" s="1"/>
  <c r="D62" i="2" s="1"/>
  <c r="E56" i="3"/>
  <c r="E58" i="3" s="1"/>
  <c r="H37" i="3"/>
  <c r="H38" i="3" s="1"/>
  <c r="H44" i="3"/>
  <c r="A51" i="3"/>
  <c r="F46" i="3"/>
  <c r="F54" i="3" s="1"/>
  <c r="A56" i="3" l="1"/>
  <c r="F56" i="3"/>
  <c r="F58" i="3" s="1"/>
  <c r="B8" i="3"/>
  <c r="D45" i="3"/>
  <c r="H40" i="3"/>
  <c r="H41" i="3" l="1"/>
  <c r="H43" i="3"/>
  <c r="D46" i="3"/>
  <c r="D54" i="3" s="1"/>
  <c r="G45" i="3" l="1"/>
  <c r="D56" i="3"/>
  <c r="D58" i="3" s="1"/>
  <c r="G46" i="3" l="1"/>
  <c r="H45" i="3"/>
  <c r="H46" i="3" s="1"/>
  <c r="G48" i="3" s="1"/>
  <c r="G49" i="3" l="1"/>
  <c r="G54" i="3" s="1"/>
  <c r="H48" i="3"/>
  <c r="H49" i="3" s="1"/>
  <c r="H54" i="3" s="1"/>
  <c r="H56" i="3" l="1"/>
  <c r="G56" i="3" l="1"/>
  <c r="H58" i="3"/>
  <c r="B5" i="3" s="1"/>
  <c r="G58" i="3" l="1"/>
  <c r="H35" i="2" l="1"/>
  <c r="E38" i="2" l="1"/>
  <c r="H57" i="2" l="1"/>
  <c r="F42" i="2"/>
  <c r="H40" i="2"/>
  <c r="F48" i="2" l="1"/>
  <c r="F50" i="2" s="1"/>
  <c r="F52" i="2" s="1"/>
  <c r="F59" i="2" s="1"/>
  <c r="F61" i="2" s="1"/>
  <c r="F62" i="2" s="1"/>
  <c r="D38" i="2"/>
  <c r="H38" i="2" l="1"/>
  <c r="D42" i="2"/>
  <c r="D48" i="2" s="1"/>
  <c r="D50" i="2" s="1"/>
  <c r="D52" i="2" s="1"/>
  <c r="E42" i="2"/>
  <c r="E48" i="2" l="1"/>
  <c r="E50" i="2" s="1"/>
  <c r="E52" i="2" s="1"/>
  <c r="A55" i="2"/>
  <c r="A61" i="2" s="1"/>
  <c r="G41" i="2"/>
  <c r="G42" i="2" s="1"/>
  <c r="G48" i="2" s="1"/>
  <c r="B8" i="2"/>
  <c r="H55" i="2"/>
  <c r="H41" i="2" l="1"/>
  <c r="H42" i="2" s="1"/>
  <c r="H48" i="2" s="1"/>
  <c r="G45" i="2" l="1"/>
  <c r="G50" i="2" s="1"/>
  <c r="G52" i="2" s="1"/>
  <c r="H56" i="2"/>
  <c r="H61" i="2" s="1"/>
  <c r="G59" i="2"/>
  <c r="G61" i="2" s="1"/>
  <c r="G62" i="2" s="1"/>
  <c r="H45" i="2"/>
  <c r="H50" i="2" s="1"/>
  <c r="H52" i="2" s="1"/>
  <c r="H62" i="2" l="1"/>
  <c r="B5" i="2" s="1"/>
</calcChain>
</file>

<file path=xl/sharedStrings.xml><?xml version="1.0" encoding="utf-8"?>
<sst xmlns="http://schemas.openxmlformats.org/spreadsheetml/2006/main" count="120" uniqueCount="81">
  <si>
    <t>Всего с НДС</t>
  </si>
  <si>
    <t>НДС</t>
  </si>
  <si>
    <t>Письмо Минархстроя от 17.01.92</t>
  </si>
  <si>
    <t>Всего по сводному расчету в текущих ценах</t>
  </si>
  <si>
    <t>Итого в текущих ценах</t>
  </si>
  <si>
    <t>Всего по сводному расчету</t>
  </si>
  <si>
    <t>МДС 81-35.2004</t>
  </si>
  <si>
    <t>Непредвиденные затраты</t>
  </si>
  <si>
    <t>Итого по Главам 1-12</t>
  </si>
  <si>
    <t>Стоимость эспертизы ПСД 33,75 %</t>
  </si>
  <si>
    <t>Постановление РФ от 05.03.2007 №145</t>
  </si>
  <si>
    <t>Глава 12. Проектные и изыскательские работы</t>
  </si>
  <si>
    <t>Итого по Главе 10</t>
  </si>
  <si>
    <t>Технический надзор 1,13%</t>
  </si>
  <si>
    <t>Пост.№468 от от 21.06.10</t>
  </si>
  <si>
    <t>Глава 10. Содержание дирекции</t>
  </si>
  <si>
    <t>Итого по Главам 1-9</t>
  </si>
  <si>
    <t>Итого по Главе 9</t>
  </si>
  <si>
    <t>Средства на организацию и проведение торгов 0,42%</t>
  </si>
  <si>
    <t>Письмо Минстроя РФ от 19.02.1996 Г№ВБ-29/12-61</t>
  </si>
  <si>
    <t>Командировочные расходы: ТЗ/8*112</t>
  </si>
  <si>
    <t>Расчет 1</t>
  </si>
  <si>
    <t>МДС81-35.2004г п9.9</t>
  </si>
  <si>
    <t>Удорожание работ в зимнее время 1,9 %*0,9</t>
  </si>
  <si>
    <t>ГСН 81-05-02-2007
т. 4 п.2.6.</t>
  </si>
  <si>
    <t>Глава 9. Прочие работы и затраты</t>
  </si>
  <si>
    <t>Итого по Главам 1-8</t>
  </si>
  <si>
    <t>ГСН 81-05-01-2001
прил.1 п. 2.7., п. 2.1</t>
  </si>
  <si>
    <t>Глава 8. Временные здания и сооружения</t>
  </si>
  <si>
    <t>Итого по Главе 2</t>
  </si>
  <si>
    <t>Глава 2. Основные объекты строительства</t>
  </si>
  <si>
    <t>прочих</t>
  </si>
  <si>
    <t>оборудования, мебели, инвентаря</t>
  </si>
  <si>
    <t>монтажных работ</t>
  </si>
  <si>
    <t>строительных работ</t>
  </si>
  <si>
    <t>Общая сметная стоимость, тыс.руб.</t>
  </si>
  <si>
    <t>Сметная стоимость, тыс.руб.</t>
  </si>
  <si>
    <t>Наименование глав, объектов, работ и затрат</t>
  </si>
  <si>
    <t>Номера сметных расчетов и смет</t>
  </si>
  <si>
    <t>№ пп</t>
  </si>
  <si>
    <t>(наименование стройки)</t>
  </si>
  <si>
    <t xml:space="preserve">СВОДНЫЙ СМЕТНЫЙ РАСЧЕТ СТОИМОСТИ СТРОИТЕЛЬСТВА </t>
  </si>
  <si>
    <t xml:space="preserve">в текущих ценах с НДС-18% </t>
  </si>
  <si>
    <t>в т.ч. СМР , тыс. руб.</t>
  </si>
  <si>
    <t xml:space="preserve"> с НДС-18% </t>
  </si>
  <si>
    <t xml:space="preserve"> по капитальному строительству</t>
  </si>
  <si>
    <t>Сводный сметный расчет в сумме, тыс. руб.</t>
  </si>
  <si>
    <t>Заместитель директора</t>
  </si>
  <si>
    <t>"Утверждаю"</t>
  </si>
  <si>
    <t>Форма № 1</t>
  </si>
  <si>
    <t>Средства на покрытие затрат строительных организаций по добровольному страхованию работников и имущества, в том числе строительных рисков -1% от СМР  глав 1-8</t>
  </si>
  <si>
    <t>Всего без НДС</t>
  </si>
  <si>
    <t>Всего по сводному расчету без НДС</t>
  </si>
  <si>
    <t xml:space="preserve">без НДС-18% </t>
  </si>
  <si>
    <t>Стоимость изыскательских работ</t>
  </si>
  <si>
    <t>Договор</t>
  </si>
  <si>
    <t>Составлен в ценах по состоянию на  01.01.2000 г. с переводом в текущие цены по  состоянию  2000 г.</t>
  </si>
  <si>
    <t>Непредвиденные затраты   3 %</t>
  </si>
  <si>
    <t>Пусконаладочные работы</t>
  </si>
  <si>
    <t>Глава 1. Подготовка территории строительства</t>
  </si>
  <si>
    <t xml:space="preserve">                            _____________________Свирин К.А.</t>
  </si>
  <si>
    <t>филиала ОАО "МРСК Центра" - "Тамбовэнерго"</t>
  </si>
  <si>
    <t>Временные здания и сооружения   3,9 %*0,8</t>
  </si>
  <si>
    <t>Составил                                                                           Рожков А.В.</t>
  </si>
  <si>
    <t>Проверил                                                                         Святкина В.П.</t>
  </si>
  <si>
    <t>ЛС №02-01</t>
  </si>
  <si>
    <t>ЛС №02-02</t>
  </si>
  <si>
    <t xml:space="preserve">ОС №09-01 </t>
  </si>
  <si>
    <t>Замена щитов постоянного тока на ПС110кВ Малиновская(инв.№19909/10),ПС 110кВ Уваровская (инв.№78-Д/30) для нужд ОАО "МРСК Центра"(филиала "Тамбовэнерго")</t>
  </si>
  <si>
    <t xml:space="preserve"> ПС 110/35/6кВ "Малиновская".Управление и автоматика элементов подстанции</t>
  </si>
  <si>
    <t>Стоимость проектных работ  114614/3,64=31487,363</t>
  </si>
  <si>
    <t>Договор№6800/03768/14 от 26.05.2014г.</t>
  </si>
  <si>
    <t>Замена щитов постоянного тока на ПС110кВ Малиновская(инв.№19909/10)</t>
  </si>
  <si>
    <t>Стоимость оборудования согласованная УЛМТО</t>
  </si>
  <si>
    <t>Составлен в ценах по состоянию на  01.01.2000г. с переводом в текущие цены по  состоянию 1 квартал  2015 г.</t>
  </si>
  <si>
    <t>ЛС № 09-01-01</t>
  </si>
  <si>
    <t>Итого по Главе 12</t>
  </si>
  <si>
    <t>СМР(КТП и прочие) с К=  6,14</t>
  </si>
  <si>
    <t>Оборудование с К=4,04</t>
  </si>
  <si>
    <t>ПНР  с К=10,36</t>
  </si>
  <si>
    <t>Минстрой России Письмо № 3004-ЛС/08 от 06.02.2015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</si>
</sst>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00"/>
    <numFmt numFmtId="165" formatCode="#,##0.000"/>
    <numFmt numFmtId="166" formatCode="#,##0.0"/>
  </numFmts>
  <fonts count="3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 tint="-0.34998626667073579"/>
      <name val="Arial Cyr"/>
      <charset val="204"/>
    </font>
    <font>
      <sz val="10"/>
      <color theme="0" tint="-0.3499862666707357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rgb="FFFF0000"/>
      <name val="Arial Cyr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Arial Cyr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Helv"/>
    </font>
    <font>
      <sz val="10"/>
      <color rgb="FF7030A0"/>
      <name val="Arial Cyr"/>
      <charset val="204"/>
    </font>
    <font>
      <b/>
      <u/>
      <sz val="11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4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31" fillId="0" borderId="0"/>
    <xf numFmtId="0" fontId="32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56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7" fillId="0" borderId="0" xfId="0" applyFont="1" applyBorder="1"/>
    <xf numFmtId="0" fontId="8" fillId="0" borderId="0" xfId="0" applyFont="1" applyBorder="1" applyAlignment="1">
      <alignment horizontal="right" vertical="top"/>
    </xf>
    <xf numFmtId="164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49" fontId="8" fillId="0" borderId="0" xfId="0" applyNumberFormat="1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4" fillId="0" borderId="0" xfId="0" applyFont="1" applyBorder="1"/>
    <xf numFmtId="164" fontId="10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left" vertical="top"/>
    </xf>
    <xf numFmtId="49" fontId="5" fillId="0" borderId="0" xfId="0" applyNumberFormat="1" applyFont="1" applyBorder="1" applyAlignment="1">
      <alignment horizontal="left" vertical="top"/>
    </xf>
    <xf numFmtId="3" fontId="13" fillId="0" borderId="0" xfId="0" applyNumberFormat="1" applyFont="1" applyBorder="1" applyAlignment="1">
      <alignment horizontal="right" vertical="top"/>
    </xf>
    <xf numFmtId="0" fontId="13" fillId="0" borderId="0" xfId="0" applyFont="1" applyBorder="1" applyAlignment="1">
      <alignment horizontal="right" vertical="top"/>
    </xf>
    <xf numFmtId="0" fontId="13" fillId="0" borderId="0" xfId="0" applyFont="1" applyBorder="1" applyAlignment="1">
      <alignment horizontal="left" vertical="top"/>
    </xf>
    <xf numFmtId="165" fontId="13" fillId="0" borderId="1" xfId="0" applyNumberFormat="1" applyFont="1" applyBorder="1" applyAlignment="1">
      <alignment horizontal="right" vertical="top"/>
    </xf>
    <xf numFmtId="164" fontId="13" fillId="0" borderId="1" xfId="0" applyNumberFormat="1" applyFont="1" applyBorder="1" applyAlignment="1">
      <alignment horizontal="right" vertical="top"/>
    </xf>
    <xf numFmtId="0" fontId="13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left" vertical="top"/>
    </xf>
    <xf numFmtId="166" fontId="5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/>
    </xf>
    <xf numFmtId="49" fontId="15" fillId="0" borderId="1" xfId="0" applyNumberFormat="1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49" fontId="14" fillId="0" borderId="1" xfId="0" applyNumberFormat="1" applyFont="1" applyBorder="1" applyAlignment="1">
      <alignment horizontal="left" vertical="top"/>
    </xf>
    <xf numFmtId="0" fontId="17" fillId="0" borderId="0" xfId="0" applyFont="1"/>
    <xf numFmtId="165" fontId="5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 vertical="top"/>
    </xf>
    <xf numFmtId="0" fontId="17" fillId="0" borderId="0" xfId="0" applyFont="1" applyBorder="1"/>
    <xf numFmtId="164" fontId="5" fillId="3" borderId="1" xfId="0" applyNumberFormat="1" applyFont="1" applyFill="1" applyBorder="1" applyAlignment="1">
      <alignment horizontal="right" vertical="top" wrapText="1"/>
    </xf>
    <xf numFmtId="49" fontId="14" fillId="0" borderId="1" xfId="0" applyNumberFormat="1" applyFont="1" applyFill="1" applyBorder="1" applyAlignment="1">
      <alignment horizontal="left" vertical="top" wrapText="1"/>
    </xf>
    <xf numFmtId="0" fontId="19" fillId="0" borderId="0" xfId="0" applyFont="1" applyBorder="1" applyAlignment="1">
      <alignment horizontal="right" vertical="top" wrapText="1"/>
    </xf>
    <xf numFmtId="0" fontId="18" fillId="0" borderId="0" xfId="0" applyFont="1" applyBorder="1" applyAlignment="1">
      <alignment horizontal="right" vertical="top"/>
    </xf>
    <xf numFmtId="0" fontId="20" fillId="0" borderId="0" xfId="0" applyFont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/>
    </xf>
    <xf numFmtId="0" fontId="0" fillId="0" borderId="0" xfId="0" applyBorder="1"/>
    <xf numFmtId="2" fontId="5" fillId="0" borderId="1" xfId="0" applyNumberFormat="1" applyFont="1" applyFill="1" applyBorder="1" applyAlignment="1">
      <alignment horizontal="right" vertical="top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21" fillId="0" borderId="1" xfId="0" applyFont="1" applyFill="1" applyBorder="1" applyAlignment="1">
      <alignment horizontal="center" vertical="top"/>
    </xf>
    <xf numFmtId="0" fontId="4" fillId="0" borderId="0" xfId="0" applyFont="1" applyFill="1"/>
    <xf numFmtId="0" fontId="4" fillId="0" borderId="0" xfId="0" applyFont="1" applyFill="1" applyBorder="1"/>
    <xf numFmtId="0" fontId="5" fillId="0" borderId="1" xfId="0" applyFont="1" applyFill="1" applyBorder="1" applyAlignment="1">
      <alignment horizontal="right" vertical="top" wrapText="1"/>
    </xf>
    <xf numFmtId="0" fontId="23" fillId="0" borderId="0" xfId="0" applyFont="1" applyBorder="1"/>
    <xf numFmtId="0" fontId="4" fillId="0" borderId="3" xfId="0" applyFont="1" applyBorder="1" applyAlignment="1">
      <alignment vertical="top"/>
    </xf>
    <xf numFmtId="0" fontId="13" fillId="0" borderId="4" xfId="0" applyFont="1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165" fontId="5" fillId="0" borderId="0" xfId="0" applyNumberFormat="1" applyFont="1" applyAlignment="1">
      <alignment horizontal="right" vertical="top" indent="1"/>
    </xf>
    <xf numFmtId="165" fontId="5" fillId="0" borderId="0" xfId="0" applyNumberFormat="1" applyFont="1" applyAlignment="1">
      <alignment horizontal="right" vertical="top"/>
    </xf>
    <xf numFmtId="0" fontId="26" fillId="0" borderId="0" xfId="0" applyFont="1" applyAlignment="1">
      <alignment horizontal="left" vertical="top"/>
    </xf>
    <xf numFmtId="165" fontId="26" fillId="0" borderId="0" xfId="0" applyNumberFormat="1" applyFont="1" applyAlignment="1">
      <alignment horizontal="right" vertical="top" indent="1"/>
    </xf>
    <xf numFmtId="165" fontId="27" fillId="0" borderId="0" xfId="0" applyNumberFormat="1" applyFont="1" applyAlignment="1">
      <alignment horizontal="left" vertical="top"/>
    </xf>
    <xf numFmtId="49" fontId="26" fillId="0" borderId="0" xfId="0" applyNumberFormat="1" applyFont="1" applyFill="1" applyAlignment="1">
      <alignment horizontal="left" vertical="top"/>
    </xf>
    <xf numFmtId="0" fontId="28" fillId="0" borderId="0" xfId="0" applyFont="1"/>
    <xf numFmtId="0" fontId="28" fillId="0" borderId="0" xfId="0" applyFont="1" applyAlignment="1">
      <alignment horizontal="right"/>
    </xf>
    <xf numFmtId="0" fontId="13" fillId="0" borderId="0" xfId="0" applyFont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 vertical="top"/>
    </xf>
    <xf numFmtId="0" fontId="25" fillId="0" borderId="0" xfId="0" applyFont="1"/>
    <xf numFmtId="0" fontId="4" fillId="0" borderId="0" xfId="0" applyFont="1" applyBorder="1" applyAlignment="1">
      <alignment horizontal="left" vertical="top"/>
    </xf>
    <xf numFmtId="0" fontId="13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4" fontId="13" fillId="0" borderId="2" xfId="0" applyNumberFormat="1" applyFont="1" applyBorder="1" applyAlignment="1">
      <alignment horizontal="right" vertical="top"/>
    </xf>
    <xf numFmtId="2" fontId="5" fillId="0" borderId="1" xfId="0" applyNumberFormat="1" applyFont="1" applyBorder="1" applyAlignment="1">
      <alignment horizontal="right" vertical="top" wrapText="1"/>
    </xf>
    <xf numFmtId="2" fontId="5" fillId="0" borderId="1" xfId="0" applyNumberFormat="1" applyFont="1" applyFill="1" applyBorder="1" applyAlignment="1">
      <alignment horizontal="right" vertical="top" wrapText="1"/>
    </xf>
    <xf numFmtId="2" fontId="5" fillId="3" borderId="1" xfId="0" applyNumberFormat="1" applyFont="1" applyFill="1" applyBorder="1" applyAlignment="1">
      <alignment horizontal="right" vertical="top" wrapText="1"/>
    </xf>
    <xf numFmtId="0" fontId="5" fillId="0" borderId="4" xfId="0" applyFont="1" applyBorder="1" applyAlignment="1">
      <alignment horizontal="center" vertical="center"/>
    </xf>
    <xf numFmtId="0" fontId="18" fillId="0" borderId="7" xfId="0" applyFont="1" applyBorder="1" applyAlignment="1">
      <alignment horizontal="right" vertical="top" wrapText="1"/>
    </xf>
    <xf numFmtId="164" fontId="5" fillId="0" borderId="0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0" fontId="25" fillId="0" borderId="0" xfId="0" applyFont="1" applyAlignment="1">
      <alignment horizontal="right"/>
    </xf>
    <xf numFmtId="164" fontId="4" fillId="0" borderId="0" xfId="0" applyNumberFormat="1" applyFont="1"/>
    <xf numFmtId="0" fontId="25" fillId="0" borderId="0" xfId="0" applyFont="1" applyAlignment="1">
      <alignment horizontal="right"/>
    </xf>
    <xf numFmtId="0" fontId="1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22" fillId="0" borderId="0" xfId="0" applyFont="1" applyBorder="1" applyAlignment="1">
      <alignment horizontal="right" vertical="top"/>
    </xf>
    <xf numFmtId="0" fontId="33" fillId="0" borderId="0" xfId="0" applyFont="1" applyBorder="1"/>
    <xf numFmtId="0" fontId="33" fillId="0" borderId="0" xfId="0" applyFont="1"/>
    <xf numFmtId="164" fontId="17" fillId="0" borderId="0" xfId="0" applyNumberFormat="1" applyFont="1"/>
    <xf numFmtId="165" fontId="18" fillId="0" borderId="0" xfId="0" applyNumberFormat="1" applyFont="1" applyBorder="1" applyAlignment="1">
      <alignment horizontal="right" vertical="top"/>
    </xf>
    <xf numFmtId="0" fontId="28" fillId="0" borderId="0" xfId="0" applyFont="1" applyBorder="1" applyAlignment="1">
      <alignment horizontal="right" vertical="top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/>
    <xf numFmtId="0" fontId="6" fillId="0" borderId="0" xfId="0" applyFont="1" applyBorder="1" applyAlignment="1">
      <alignment horizontal="right" vertical="top"/>
    </xf>
    <xf numFmtId="165" fontId="5" fillId="0" borderId="0" xfId="0" applyNumberFormat="1" applyFont="1" applyBorder="1" applyAlignment="1">
      <alignment horizontal="right" vertical="top"/>
    </xf>
    <xf numFmtId="164" fontId="6" fillId="0" borderId="0" xfId="0" applyNumberFormat="1" applyFont="1" applyBorder="1" applyAlignment="1">
      <alignment horizontal="right" vertical="top"/>
    </xf>
    <xf numFmtId="0" fontId="13" fillId="0" borderId="1" xfId="0" applyFont="1" applyBorder="1" applyAlignment="1">
      <alignment horizontal="left" vertical="top" wrapText="1"/>
    </xf>
    <xf numFmtId="165" fontId="5" fillId="3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right" vertical="top"/>
    </xf>
    <xf numFmtId="165" fontId="5" fillId="4" borderId="5" xfId="0" applyNumberFormat="1" applyFont="1" applyFill="1" applyBorder="1" applyAlignment="1">
      <alignment horizontal="right" vertical="top" wrapText="1"/>
    </xf>
    <xf numFmtId="164" fontId="16" fillId="3" borderId="1" xfId="0" applyNumberFormat="1" applyFont="1" applyFill="1" applyBorder="1" applyAlignment="1">
      <alignment horizontal="right" vertical="top" wrapText="1"/>
    </xf>
    <xf numFmtId="164" fontId="13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Border="1"/>
    <xf numFmtId="0" fontId="13" fillId="0" borderId="1" xfId="0" applyFont="1" applyBorder="1" applyAlignment="1">
      <alignment horizontal="left" vertical="top" wrapText="1"/>
    </xf>
    <xf numFmtId="0" fontId="35" fillId="0" borderId="1" xfId="0" applyFont="1" applyFill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/>
    </xf>
    <xf numFmtId="165" fontId="13" fillId="0" borderId="1" xfId="0" applyNumberFormat="1" applyFont="1" applyBorder="1" applyAlignment="1">
      <alignment horizontal="right" vertical="top" wrapText="1"/>
    </xf>
    <xf numFmtId="164" fontId="36" fillId="0" borderId="0" xfId="0" applyNumberFormat="1" applyFont="1"/>
    <xf numFmtId="164" fontId="36" fillId="0" borderId="0" xfId="0" applyNumberFormat="1" applyFont="1" applyBorder="1"/>
    <xf numFmtId="165" fontId="19" fillId="0" borderId="0" xfId="0" applyNumberFormat="1" applyFont="1" applyBorder="1" applyAlignment="1">
      <alignment horizontal="right" vertical="top"/>
    </xf>
    <xf numFmtId="0" fontId="36" fillId="0" borderId="0" xfId="0" applyFont="1" applyBorder="1"/>
    <xf numFmtId="0" fontId="36" fillId="0" borderId="0" xfId="0" applyFont="1"/>
    <xf numFmtId="0" fontId="24" fillId="0" borderId="6" xfId="0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13" fillId="0" borderId="0" xfId="0" applyFont="1" applyAlignment="1">
      <alignment horizontal="center" vertical="center"/>
    </xf>
    <xf numFmtId="0" fontId="3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0" xfId="0" applyFont="1" applyAlignment="1">
      <alignment horizontal="center" vertical="top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9" xfId="0" applyNumberFormat="1" applyFont="1" applyFill="1" applyBorder="1" applyAlignment="1">
      <alignment horizontal="center" vertical="top" wrapText="1"/>
    </xf>
    <xf numFmtId="49" fontId="5" fillId="0" borderId="10" xfId="0" applyNumberFormat="1" applyFont="1" applyFill="1" applyBorder="1" applyAlignment="1">
      <alignment horizontal="center" vertical="top" wrapText="1"/>
    </xf>
  </cellXfs>
  <cellStyles count="14">
    <cellStyle name="Обычный" xfId="0" builtinId="0"/>
    <cellStyle name="Обычный 2" xfId="1"/>
    <cellStyle name="Обычный 2 2" xfId="2"/>
    <cellStyle name="Обычный 2 9" xfId="3"/>
    <cellStyle name="Обычный 3" xfId="4"/>
    <cellStyle name="Обычный 4" xfId="5"/>
    <cellStyle name="Обычный 5" xfId="6"/>
    <cellStyle name="Обычный 6" xfId="11"/>
    <cellStyle name="Обычный 7" xfId="12"/>
    <cellStyle name="Обычный 7 2" xfId="13"/>
    <cellStyle name="Стиль 1" xfId="7"/>
    <cellStyle name="Стиль 1 2" xfId="8"/>
    <cellStyle name="Финансовый 2 2" xfId="9"/>
    <cellStyle name="Финансовый 2 3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752475</xdr:colOff>
      <xdr:row>60</xdr:row>
      <xdr:rowOff>66675</xdr:rowOff>
    </xdr:from>
    <xdr:to>
      <xdr:col>2</xdr:col>
      <xdr:colOff>2514600</xdr:colOff>
      <xdr:row>62</xdr:row>
      <xdr:rowOff>38100</xdr:rowOff>
    </xdr:to>
    <xdr:pic>
      <xdr:nvPicPr>
        <xdr:cNvPr id="2" name="Рисунок 1" descr="Святкина В.П.(цветн)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47900" y="9944100"/>
          <a:ext cx="1762125" cy="295275"/>
        </a:xfrm>
        <a:prstGeom prst="rect">
          <a:avLst/>
        </a:prstGeom>
      </xdr:spPr>
    </xdr:pic>
    <xdr:clientData/>
  </xdr:twoCellAnchor>
  <xdr:twoCellAnchor editAs="oneCell">
    <xdr:from>
      <xdr:col>2</xdr:col>
      <xdr:colOff>1285875</xdr:colOff>
      <xdr:row>58</xdr:row>
      <xdr:rowOff>57150</xdr:rowOff>
    </xdr:from>
    <xdr:to>
      <xdr:col>2</xdr:col>
      <xdr:colOff>2288667</xdr:colOff>
      <xdr:row>60</xdr:row>
      <xdr:rowOff>57150</xdr:rowOff>
    </xdr:to>
    <xdr:pic>
      <xdr:nvPicPr>
        <xdr:cNvPr id="3" name="Рисунок 2" descr="Рожков А.В. (цветн).jp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81300" y="9610725"/>
          <a:ext cx="1002792" cy="323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/>
  </sheetPr>
  <dimension ref="A1:T81"/>
  <sheetViews>
    <sheetView showGridLines="0" view="pageBreakPreview" zoomScaleSheetLayoutView="100" workbookViewId="0">
      <selection activeCell="D60" sqref="D60"/>
    </sheetView>
  </sheetViews>
  <sheetFormatPr defaultRowHeight="12.75" x14ac:dyDescent="0.2"/>
  <cols>
    <col min="1" max="1" width="5" style="100" customWidth="1"/>
    <col min="2" max="2" width="17.42578125" style="4" customWidth="1"/>
    <col min="3" max="3" width="52" style="3" customWidth="1"/>
    <col min="4" max="4" width="12.28515625" style="2" customWidth="1"/>
    <col min="5" max="5" width="13" style="2" customWidth="1"/>
    <col min="6" max="6" width="13.42578125" style="2" customWidth="1"/>
    <col min="7" max="7" width="12.5703125" style="2" customWidth="1"/>
    <col min="8" max="8" width="13.42578125" style="2" customWidth="1"/>
    <col min="9" max="9" width="10.42578125" style="1" customWidth="1"/>
    <col min="10" max="10" width="10.5703125" style="1" customWidth="1"/>
    <col min="11" max="11" width="9.140625" style="1"/>
    <col min="12" max="12" width="10" style="1" bestFit="1" customWidth="1"/>
    <col min="13" max="16384" width="9.140625" style="1"/>
  </cols>
  <sheetData>
    <row r="1" spans="1:13" x14ac:dyDescent="0.2">
      <c r="A1" s="86"/>
      <c r="D1" s="69"/>
      <c r="E1" s="69"/>
      <c r="F1" s="69"/>
      <c r="G1" s="69"/>
      <c r="H1" s="85" t="s">
        <v>49</v>
      </c>
    </row>
    <row r="2" spans="1:13" ht="15" x14ac:dyDescent="0.25">
      <c r="C2" s="84"/>
      <c r="D2" s="69"/>
      <c r="E2" s="78"/>
      <c r="F2" s="79"/>
      <c r="G2" s="78"/>
      <c r="H2" s="97" t="s">
        <v>48</v>
      </c>
    </row>
    <row r="3" spans="1:13" ht="14.25" x14ac:dyDescent="0.2">
      <c r="D3" s="69"/>
      <c r="E3" s="83"/>
      <c r="F3" s="83"/>
      <c r="G3" s="97"/>
      <c r="H3" s="97" t="s">
        <v>47</v>
      </c>
    </row>
    <row r="4" spans="1:13" ht="14.25" x14ac:dyDescent="0.2">
      <c r="B4" s="82" t="s">
        <v>46</v>
      </c>
      <c r="C4" s="81"/>
      <c r="D4" s="98"/>
      <c r="E4" s="97"/>
      <c r="F4" s="135" t="s">
        <v>45</v>
      </c>
      <c r="G4" s="135"/>
      <c r="H4" s="135"/>
    </row>
    <row r="5" spans="1:13" ht="14.25" x14ac:dyDescent="0.2">
      <c r="B5" s="72">
        <f>H58</f>
        <v>1161.1789999999999</v>
      </c>
      <c r="C5" s="3" t="s">
        <v>53</v>
      </c>
      <c r="D5" s="69"/>
      <c r="E5" s="135" t="s">
        <v>61</v>
      </c>
      <c r="F5" s="135"/>
      <c r="G5" s="135"/>
      <c r="H5" s="135"/>
    </row>
    <row r="6" spans="1:13" ht="15" x14ac:dyDescent="0.25">
      <c r="E6" s="79"/>
      <c r="F6" s="79"/>
      <c r="G6" s="78"/>
      <c r="H6" s="78"/>
    </row>
    <row r="7" spans="1:13" ht="14.25" x14ac:dyDescent="0.2">
      <c r="B7" s="77" t="s">
        <v>43</v>
      </c>
      <c r="C7" s="76"/>
      <c r="D7" s="69"/>
      <c r="E7" s="135" t="s">
        <v>60</v>
      </c>
      <c r="F7" s="135"/>
      <c r="G7" s="135"/>
      <c r="H7" s="135"/>
    </row>
    <row r="8" spans="1:13" x14ac:dyDescent="0.2">
      <c r="B8" s="75" t="e">
        <f>#REF!+#REF!+#REF!+(#REF!+#REF!)*1.18</f>
        <v>#REF!</v>
      </c>
      <c r="C8" s="74" t="s">
        <v>42</v>
      </c>
      <c r="G8" s="69"/>
      <c r="H8" s="69"/>
    </row>
    <row r="9" spans="1:13" x14ac:dyDescent="0.2">
      <c r="B9" s="72"/>
      <c r="E9" s="73"/>
      <c r="G9" s="69"/>
      <c r="H9" s="69"/>
    </row>
    <row r="10" spans="1:13" x14ac:dyDescent="0.2">
      <c r="A10" s="136" t="s">
        <v>41</v>
      </c>
      <c r="B10" s="136"/>
      <c r="C10" s="136"/>
      <c r="D10" s="136"/>
      <c r="E10" s="136"/>
      <c r="F10" s="136"/>
      <c r="G10" s="136"/>
      <c r="H10" s="136"/>
    </row>
    <row r="11" spans="1:13" ht="30" customHeight="1" x14ac:dyDescent="0.2">
      <c r="A11" s="137" t="s">
        <v>68</v>
      </c>
      <c r="B11" s="137"/>
      <c r="C11" s="137"/>
      <c r="D11" s="137"/>
      <c r="E11" s="137"/>
      <c r="F11" s="137"/>
      <c r="G11" s="137"/>
      <c r="H11" s="137"/>
      <c r="I11" s="2"/>
      <c r="J11" s="2"/>
      <c r="K11" s="2"/>
      <c r="L11" s="2"/>
      <c r="M11" s="2"/>
    </row>
    <row r="12" spans="1:13" x14ac:dyDescent="0.2">
      <c r="B12" s="72"/>
      <c r="C12" s="134" t="s">
        <v>40</v>
      </c>
      <c r="D12" s="134"/>
      <c r="E12" s="134"/>
      <c r="F12" s="134"/>
      <c r="G12" s="134"/>
      <c r="H12" s="71"/>
    </row>
    <row r="13" spans="1:13" x14ac:dyDescent="0.2">
      <c r="D13" s="16"/>
      <c r="E13" s="16"/>
      <c r="F13" s="16"/>
      <c r="G13" s="16"/>
      <c r="H13" s="71"/>
    </row>
    <row r="14" spans="1:13" x14ac:dyDescent="0.2">
      <c r="B14" s="4" t="s">
        <v>56</v>
      </c>
      <c r="D14" s="70"/>
      <c r="E14" s="69"/>
      <c r="F14" s="69"/>
      <c r="G14" s="69"/>
      <c r="H14" s="69"/>
    </row>
    <row r="15" spans="1:13" ht="13.15" customHeight="1" x14ac:dyDescent="0.2">
      <c r="A15" s="138" t="s">
        <v>39</v>
      </c>
      <c r="B15" s="139" t="s">
        <v>38</v>
      </c>
      <c r="C15" s="138" t="s">
        <v>37</v>
      </c>
      <c r="D15" s="140" t="s">
        <v>36</v>
      </c>
      <c r="E15" s="140"/>
      <c r="F15" s="140"/>
      <c r="G15" s="140"/>
      <c r="H15" s="138" t="s">
        <v>35</v>
      </c>
    </row>
    <row r="16" spans="1:13" ht="13.15" customHeight="1" x14ac:dyDescent="0.2">
      <c r="A16" s="138"/>
      <c r="B16" s="139"/>
      <c r="C16" s="138"/>
      <c r="D16" s="138" t="s">
        <v>34</v>
      </c>
      <c r="E16" s="138" t="s">
        <v>33</v>
      </c>
      <c r="F16" s="138" t="s">
        <v>32</v>
      </c>
      <c r="G16" s="138" t="s">
        <v>31</v>
      </c>
      <c r="H16" s="138"/>
    </row>
    <row r="17" spans="1:17" ht="12.75" customHeight="1" x14ac:dyDescent="0.2">
      <c r="A17" s="138"/>
      <c r="B17" s="139"/>
      <c r="C17" s="138"/>
      <c r="D17" s="138"/>
      <c r="E17" s="138"/>
      <c r="F17" s="138"/>
      <c r="G17" s="138"/>
      <c r="H17" s="141"/>
      <c r="I17" s="92"/>
    </row>
    <row r="18" spans="1:17" ht="13.15" customHeight="1" x14ac:dyDescent="0.2">
      <c r="A18" s="138"/>
      <c r="B18" s="139"/>
      <c r="C18" s="138"/>
      <c r="D18" s="138"/>
      <c r="E18" s="138"/>
      <c r="F18" s="138"/>
      <c r="G18" s="138"/>
      <c r="H18" s="141"/>
      <c r="I18" s="92"/>
    </row>
    <row r="19" spans="1:17" x14ac:dyDescent="0.2">
      <c r="A19" s="99">
        <v>1</v>
      </c>
      <c r="B19" s="68">
        <v>2</v>
      </c>
      <c r="C19" s="99">
        <v>3</v>
      </c>
      <c r="D19" s="99">
        <v>4</v>
      </c>
      <c r="E19" s="99">
        <v>5</v>
      </c>
      <c r="F19" s="99">
        <v>6</v>
      </c>
      <c r="G19" s="99">
        <v>7</v>
      </c>
      <c r="H19" s="91">
        <v>8</v>
      </c>
      <c r="I19" s="92"/>
    </row>
    <row r="20" spans="1:17" ht="15" hidden="1" customHeight="1" x14ac:dyDescent="0.2">
      <c r="A20" s="66" t="s">
        <v>59</v>
      </c>
      <c r="B20" s="65"/>
      <c r="C20" s="65"/>
      <c r="D20" s="65"/>
      <c r="E20" s="65"/>
      <c r="F20" s="65"/>
      <c r="G20" s="65"/>
      <c r="H20" s="65"/>
      <c r="I20" s="92"/>
      <c r="J20" s="64"/>
      <c r="K20" s="12"/>
      <c r="L20" s="12"/>
      <c r="M20" s="12"/>
      <c r="N20" s="12"/>
      <c r="O20" s="12"/>
      <c r="P20" s="12"/>
      <c r="Q20" s="12"/>
    </row>
    <row r="21" spans="1:17" s="61" customFormat="1" ht="15" hidden="1" x14ac:dyDescent="0.2">
      <c r="A21" s="43"/>
      <c r="B21" s="122"/>
      <c r="C21" s="40"/>
      <c r="D21" s="114"/>
      <c r="E21" s="114"/>
      <c r="F21" s="115"/>
      <c r="G21" s="115"/>
      <c r="H21" s="37"/>
      <c r="J21" s="49"/>
      <c r="K21" s="50"/>
      <c r="L21" s="106"/>
      <c r="M21" s="62"/>
      <c r="N21" s="62"/>
      <c r="O21" s="62"/>
      <c r="P21" s="62"/>
      <c r="Q21" s="62"/>
    </row>
    <row r="22" spans="1:17" s="61" customFormat="1" ht="15" hidden="1" x14ac:dyDescent="0.2">
      <c r="A22" s="43"/>
      <c r="B22" s="55"/>
      <c r="C22" s="40"/>
      <c r="D22" s="116"/>
      <c r="E22" s="115"/>
      <c r="F22" s="115"/>
      <c r="G22" s="115"/>
      <c r="H22" s="37">
        <f t="shared" ref="H22:H34" si="0">SUM(D22:G22)</f>
        <v>0</v>
      </c>
      <c r="J22" s="49"/>
      <c r="K22" s="50"/>
      <c r="L22" s="106"/>
      <c r="M22" s="62"/>
      <c r="N22" s="62"/>
      <c r="O22" s="62"/>
      <c r="P22" s="62"/>
      <c r="Q22" s="62"/>
    </row>
    <row r="23" spans="1:17" s="61" customFormat="1" ht="15" hidden="1" x14ac:dyDescent="0.2">
      <c r="A23" s="43"/>
      <c r="B23" s="48"/>
      <c r="C23" s="94"/>
      <c r="D23" s="47"/>
      <c r="E23" s="47"/>
      <c r="F23" s="115"/>
      <c r="G23" s="115"/>
      <c r="H23" s="37">
        <f t="shared" si="0"/>
        <v>0</v>
      </c>
      <c r="J23" s="62"/>
      <c r="K23" s="101"/>
      <c r="L23" s="106"/>
      <c r="M23" s="62"/>
      <c r="N23" s="62"/>
      <c r="O23" s="62"/>
      <c r="P23" s="62"/>
      <c r="Q23" s="62"/>
    </row>
    <row r="24" spans="1:17" s="61" customFormat="1" ht="15" hidden="1" x14ac:dyDescent="0.2">
      <c r="A24" s="43"/>
      <c r="B24" s="48"/>
      <c r="C24" s="94"/>
      <c r="D24" s="47"/>
      <c r="E24" s="47"/>
      <c r="F24" s="115"/>
      <c r="G24" s="115"/>
      <c r="H24" s="37"/>
      <c r="J24" s="62"/>
      <c r="K24" s="101"/>
      <c r="L24" s="106"/>
      <c r="M24" s="62"/>
      <c r="N24" s="62"/>
      <c r="O24" s="62"/>
      <c r="P24" s="62"/>
      <c r="Q24" s="62"/>
    </row>
    <row r="25" spans="1:17" s="61" customFormat="1" ht="15" x14ac:dyDescent="0.2">
      <c r="A25" s="142" t="s">
        <v>30</v>
      </c>
      <c r="B25" s="143"/>
      <c r="C25" s="143"/>
      <c r="D25" s="143"/>
      <c r="E25" s="143"/>
      <c r="F25" s="143"/>
      <c r="G25" s="143"/>
      <c r="H25" s="144"/>
      <c r="J25" s="62"/>
      <c r="K25" s="101"/>
      <c r="L25" s="106"/>
      <c r="M25" s="62"/>
      <c r="N25" s="62"/>
      <c r="O25" s="62"/>
      <c r="P25" s="62"/>
      <c r="Q25" s="62"/>
    </row>
    <row r="26" spans="1:17" s="61" customFormat="1" ht="25.5" x14ac:dyDescent="0.2">
      <c r="A26" s="43">
        <v>1</v>
      </c>
      <c r="B26" s="123" t="s">
        <v>65</v>
      </c>
      <c r="C26" s="38" t="s">
        <v>69</v>
      </c>
      <c r="D26" s="37"/>
      <c r="E26" s="37">
        <v>15.481999999999999</v>
      </c>
      <c r="F26" s="63">
        <v>513.67100000000005</v>
      </c>
      <c r="G26" s="63"/>
      <c r="H26" s="37">
        <f t="shared" si="0"/>
        <v>529.15300000000002</v>
      </c>
      <c r="I26" s="93"/>
      <c r="J26" s="49"/>
      <c r="K26" s="50"/>
      <c r="L26" s="106"/>
      <c r="M26" s="62"/>
      <c r="N26" s="62"/>
      <c r="O26" s="62"/>
      <c r="P26" s="62"/>
      <c r="Q26" s="62"/>
    </row>
    <row r="27" spans="1:17" s="61" customFormat="1" ht="25.5" x14ac:dyDescent="0.2">
      <c r="A27" s="43">
        <v>2</v>
      </c>
      <c r="B27" s="123" t="s">
        <v>66</v>
      </c>
      <c r="C27" s="38" t="s">
        <v>69</v>
      </c>
      <c r="D27" s="37"/>
      <c r="E27" s="37">
        <v>32.933999999999997</v>
      </c>
      <c r="F27" s="63">
        <v>513.67100000000005</v>
      </c>
      <c r="G27" s="63"/>
      <c r="H27" s="37">
        <f t="shared" si="0"/>
        <v>546.60500000000002</v>
      </c>
      <c r="J27" s="62"/>
      <c r="K27" s="101"/>
      <c r="L27" s="106"/>
      <c r="M27" s="62"/>
      <c r="N27" s="62"/>
      <c r="O27" s="62"/>
      <c r="P27" s="62"/>
      <c r="Q27" s="62"/>
    </row>
    <row r="28" spans="1:17" s="61" customFormat="1" ht="15" hidden="1" x14ac:dyDescent="0.2">
      <c r="A28" s="43"/>
      <c r="B28" s="123"/>
      <c r="C28" s="38"/>
      <c r="D28" s="37"/>
      <c r="E28" s="37"/>
      <c r="F28" s="63"/>
      <c r="G28" s="63"/>
      <c r="H28" s="37">
        <f t="shared" si="0"/>
        <v>0</v>
      </c>
      <c r="J28" s="62"/>
      <c r="K28" s="101"/>
      <c r="L28" s="106"/>
      <c r="M28" s="62"/>
      <c r="N28" s="62"/>
      <c r="O28" s="62"/>
      <c r="P28" s="62"/>
      <c r="Q28" s="62"/>
    </row>
    <row r="29" spans="1:17" s="61" customFormat="1" ht="15" hidden="1" x14ac:dyDescent="0.2">
      <c r="A29" s="43"/>
      <c r="B29" s="123"/>
      <c r="C29" s="38"/>
      <c r="D29" s="37"/>
      <c r="E29" s="37"/>
      <c r="F29" s="63"/>
      <c r="G29" s="63"/>
      <c r="H29" s="37">
        <f t="shared" si="0"/>
        <v>0</v>
      </c>
      <c r="J29" s="62"/>
      <c r="K29" s="101"/>
      <c r="L29" s="106"/>
      <c r="M29" s="62"/>
      <c r="N29" s="62"/>
      <c r="O29" s="62"/>
      <c r="P29" s="62"/>
      <c r="Q29" s="62"/>
    </row>
    <row r="30" spans="1:17" s="61" customFormat="1" ht="15" hidden="1" x14ac:dyDescent="0.2">
      <c r="A30" s="43"/>
      <c r="B30" s="123"/>
      <c r="C30" s="38"/>
      <c r="D30" s="37"/>
      <c r="E30" s="37"/>
      <c r="F30" s="63"/>
      <c r="G30" s="63"/>
      <c r="H30" s="37">
        <f>SUM(D30:G30)</f>
        <v>0</v>
      </c>
      <c r="J30" s="62"/>
      <c r="K30" s="101"/>
      <c r="L30" s="106"/>
      <c r="M30" s="62"/>
      <c r="N30" s="62"/>
      <c r="O30" s="62"/>
      <c r="P30" s="62"/>
      <c r="Q30" s="62"/>
    </row>
    <row r="31" spans="1:17" s="61" customFormat="1" ht="15" hidden="1" x14ac:dyDescent="0.2">
      <c r="A31" s="43"/>
      <c r="B31" s="123"/>
      <c r="C31" s="38"/>
      <c r="D31" s="37"/>
      <c r="E31" s="37"/>
      <c r="F31" s="37"/>
      <c r="G31" s="37"/>
      <c r="H31" s="37">
        <f>SUM(D31:G31)</f>
        <v>0</v>
      </c>
      <c r="J31" s="62"/>
      <c r="K31" s="101"/>
      <c r="L31" s="106"/>
      <c r="M31" s="62"/>
      <c r="N31" s="62"/>
      <c r="O31" s="62"/>
      <c r="P31" s="62"/>
      <c r="Q31" s="62"/>
    </row>
    <row r="32" spans="1:17" s="61" customFormat="1" ht="15" hidden="1" x14ac:dyDescent="0.2">
      <c r="A32" s="43"/>
      <c r="B32" s="123"/>
      <c r="C32" s="38"/>
      <c r="D32" s="37"/>
      <c r="E32" s="37"/>
      <c r="F32" s="63"/>
      <c r="G32" s="63"/>
      <c r="H32" s="37">
        <f>SUM(D32:G32)</f>
        <v>0</v>
      </c>
      <c r="J32" s="62"/>
      <c r="K32" s="101"/>
      <c r="L32" s="106"/>
      <c r="M32" s="62"/>
      <c r="N32" s="62"/>
      <c r="O32" s="62"/>
      <c r="P32" s="62"/>
      <c r="Q32" s="62"/>
    </row>
    <row r="33" spans="1:17" s="61" customFormat="1" ht="15" hidden="1" x14ac:dyDescent="0.2">
      <c r="A33" s="43"/>
      <c r="B33" s="123"/>
      <c r="C33" s="38"/>
      <c r="D33" s="37"/>
      <c r="E33" s="37"/>
      <c r="F33" s="63"/>
      <c r="G33" s="63"/>
      <c r="H33" s="37">
        <f>SUM(D33:G33)</f>
        <v>0</v>
      </c>
      <c r="J33" s="62"/>
      <c r="K33" s="101"/>
      <c r="L33" s="106"/>
      <c r="M33" s="62"/>
      <c r="N33" s="62"/>
      <c r="O33" s="62"/>
      <c r="P33" s="62"/>
      <c r="Q33" s="62"/>
    </row>
    <row r="34" spans="1:17" s="61" customFormat="1" ht="13.5" hidden="1" customHeight="1" x14ac:dyDescent="0.2">
      <c r="A34" s="43"/>
      <c r="B34" s="123"/>
      <c r="C34" s="38"/>
      <c r="D34" s="37"/>
      <c r="E34" s="37"/>
      <c r="F34" s="63"/>
      <c r="G34" s="63"/>
      <c r="H34" s="37">
        <f t="shared" si="0"/>
        <v>0</v>
      </c>
      <c r="I34" s="93"/>
      <c r="J34" s="49"/>
      <c r="K34" s="50"/>
      <c r="L34" s="106"/>
      <c r="M34" s="62"/>
      <c r="N34" s="62"/>
      <c r="O34" s="62"/>
      <c r="P34" s="62"/>
      <c r="Q34" s="62"/>
    </row>
    <row r="35" spans="1:17" ht="13.15" customHeight="1" x14ac:dyDescent="0.2">
      <c r="A35" s="60">
        <v>1</v>
      </c>
      <c r="B35" s="25"/>
      <c r="C35" s="40" t="s">
        <v>29</v>
      </c>
      <c r="D35" s="44">
        <f>ROUND(SUM(D26:D34),3)</f>
        <v>0</v>
      </c>
      <c r="E35" s="44">
        <f>ROUND(SUM(E26:E34),3)</f>
        <v>48.415999999999997</v>
      </c>
      <c r="F35" s="44">
        <f>ROUND(SUM(F26:F34),3)</f>
        <v>1027.3420000000001</v>
      </c>
      <c r="G35" s="44">
        <f>ROUND(SUM(G26:G34),3)</f>
        <v>0</v>
      </c>
      <c r="H35" s="44">
        <f>ROUND(SUM(H26:H34),3)</f>
        <v>1075.758</v>
      </c>
      <c r="I35" s="96">
        <f>D24+D35</f>
        <v>0</v>
      </c>
      <c r="J35" s="124">
        <f>E24+E35</f>
        <v>48.415999999999997</v>
      </c>
      <c r="K35" s="12"/>
      <c r="L35" s="106"/>
      <c r="M35" s="12"/>
      <c r="N35" s="12"/>
      <c r="O35" s="12"/>
      <c r="P35" s="12"/>
      <c r="Q35" s="12"/>
    </row>
    <row r="36" spans="1:17" ht="13.15" customHeight="1" x14ac:dyDescent="0.2">
      <c r="A36" s="148" t="s">
        <v>28</v>
      </c>
      <c r="B36" s="149"/>
      <c r="C36" s="149"/>
      <c r="D36" s="149"/>
      <c r="E36" s="149"/>
      <c r="F36" s="149"/>
      <c r="G36" s="149"/>
      <c r="H36" s="149"/>
      <c r="J36" s="12"/>
      <c r="K36" s="12"/>
      <c r="L36" s="106"/>
      <c r="M36" s="12"/>
      <c r="N36" s="12"/>
      <c r="O36" s="12"/>
      <c r="P36" s="12"/>
      <c r="Q36" s="12"/>
    </row>
    <row r="37" spans="1:17" ht="25.5" x14ac:dyDescent="0.2">
      <c r="A37" s="43"/>
      <c r="B37" s="55" t="s">
        <v>27</v>
      </c>
      <c r="C37" s="40" t="s">
        <v>62</v>
      </c>
      <c r="D37" s="41"/>
      <c r="E37" s="41"/>
      <c r="F37" s="41"/>
      <c r="G37" s="41"/>
      <c r="H37" s="41">
        <f>D37+E37</f>
        <v>0</v>
      </c>
      <c r="I37" s="35">
        <v>1</v>
      </c>
      <c r="J37" s="46"/>
      <c r="K37" s="12"/>
      <c r="L37" s="106"/>
      <c r="M37" s="12"/>
      <c r="N37" s="49"/>
      <c r="O37" s="50"/>
      <c r="P37" s="49"/>
      <c r="Q37" s="12"/>
    </row>
    <row r="38" spans="1:17" ht="13.15" customHeight="1" x14ac:dyDescent="0.2">
      <c r="A38" s="59"/>
      <c r="B38" s="58"/>
      <c r="C38" s="57" t="s">
        <v>26</v>
      </c>
      <c r="D38" s="56">
        <f>D37+D35+D24</f>
        <v>0</v>
      </c>
      <c r="E38" s="56">
        <f>E37+E35+E24</f>
        <v>48.415999999999997</v>
      </c>
      <c r="F38" s="56">
        <f>F37+F35+F24</f>
        <v>1027.3420000000001</v>
      </c>
      <c r="G38" s="56">
        <f>G37+G35+G24</f>
        <v>0</v>
      </c>
      <c r="H38" s="56">
        <f>H37+H35+H24</f>
        <v>1075.758</v>
      </c>
      <c r="I38" s="35"/>
      <c r="J38" s="46"/>
      <c r="K38" s="12"/>
      <c r="L38" s="106"/>
      <c r="M38" s="12"/>
      <c r="N38" s="49"/>
      <c r="O38" s="50"/>
      <c r="P38" s="49"/>
      <c r="Q38" s="12"/>
    </row>
    <row r="39" spans="1:17" ht="13.15" customHeight="1" x14ac:dyDescent="0.2">
      <c r="A39" s="150" t="s">
        <v>25</v>
      </c>
      <c r="B39" s="151"/>
      <c r="C39" s="151"/>
      <c r="D39" s="151"/>
      <c r="E39" s="151"/>
      <c r="F39" s="151"/>
      <c r="G39" s="151"/>
      <c r="H39" s="151"/>
      <c r="I39" s="35"/>
      <c r="J39" s="46"/>
      <c r="K39" s="12"/>
      <c r="L39" s="106"/>
      <c r="M39" s="12"/>
      <c r="N39" s="49"/>
      <c r="O39" s="50"/>
      <c r="P39" s="49"/>
      <c r="Q39" s="12"/>
    </row>
    <row r="40" spans="1:17" ht="25.5" x14ac:dyDescent="0.2">
      <c r="A40" s="43"/>
      <c r="B40" s="55" t="s">
        <v>24</v>
      </c>
      <c r="C40" s="42" t="s">
        <v>23</v>
      </c>
      <c r="D40" s="41"/>
      <c r="E40" s="41"/>
      <c r="F40" s="27"/>
      <c r="G40" s="27"/>
      <c r="H40" s="41">
        <f t="shared" ref="H40:H45" si="1">D40+E40+F40+G40</f>
        <v>0</v>
      </c>
      <c r="I40" s="35"/>
      <c r="J40" s="46"/>
      <c r="K40" s="12"/>
      <c r="L40" s="106"/>
      <c r="M40" s="12"/>
      <c r="N40" s="49"/>
      <c r="O40" s="50"/>
      <c r="P40" s="49"/>
      <c r="Q40" s="12"/>
    </row>
    <row r="41" spans="1:17" customFormat="1" ht="38.25" x14ac:dyDescent="0.2">
      <c r="A41" s="43"/>
      <c r="B41" s="55" t="s">
        <v>22</v>
      </c>
      <c r="C41" s="40" t="s">
        <v>50</v>
      </c>
      <c r="D41" s="39"/>
      <c r="E41" s="39"/>
      <c r="F41" s="30"/>
      <c r="G41" s="54"/>
      <c r="H41" s="88">
        <f>D41+E41+F41+G41</f>
        <v>0</v>
      </c>
      <c r="I41" s="35">
        <v>0</v>
      </c>
      <c r="J41" s="46"/>
      <c r="K41" s="53"/>
      <c r="L41" s="106"/>
      <c r="M41" s="53"/>
      <c r="N41" s="53"/>
      <c r="O41" s="53"/>
      <c r="P41" s="53"/>
      <c r="Q41" s="53"/>
    </row>
    <row r="42" spans="1:17" ht="15" x14ac:dyDescent="0.2">
      <c r="A42" s="43"/>
      <c r="B42" s="55" t="s">
        <v>21</v>
      </c>
      <c r="C42" s="42" t="s">
        <v>20</v>
      </c>
      <c r="D42" s="37"/>
      <c r="E42" s="37"/>
      <c r="F42" s="52"/>
      <c r="G42" s="47"/>
      <c r="H42" s="88">
        <f t="shared" si="1"/>
        <v>0</v>
      </c>
      <c r="I42" s="35"/>
      <c r="J42" s="51"/>
      <c r="K42" s="50"/>
      <c r="L42" s="106"/>
      <c r="M42" s="12"/>
      <c r="N42" s="12"/>
      <c r="O42" s="12"/>
      <c r="P42" s="12"/>
      <c r="Q42" s="12"/>
    </row>
    <row r="43" spans="1:17" ht="38.25" x14ac:dyDescent="0.2">
      <c r="A43" s="43"/>
      <c r="B43" s="55" t="s">
        <v>19</v>
      </c>
      <c r="C43" s="40" t="s">
        <v>18</v>
      </c>
      <c r="D43" s="45"/>
      <c r="E43" s="45"/>
      <c r="F43" s="45"/>
      <c r="G43" s="90"/>
      <c r="H43" s="88">
        <f t="shared" si="1"/>
        <v>0</v>
      </c>
      <c r="I43" s="35"/>
      <c r="J43" s="46"/>
      <c r="K43" s="12"/>
      <c r="L43" s="106"/>
      <c r="M43" s="12"/>
      <c r="N43" s="12"/>
      <c r="O43" s="12"/>
      <c r="P43" s="12"/>
      <c r="Q43" s="12"/>
    </row>
    <row r="44" spans="1:17" ht="12" customHeight="1" x14ac:dyDescent="0.2">
      <c r="A44" s="43">
        <v>10</v>
      </c>
      <c r="B44" s="120" t="s">
        <v>67</v>
      </c>
      <c r="C44" s="40" t="s">
        <v>58</v>
      </c>
      <c r="D44" s="30"/>
      <c r="E44" s="30"/>
      <c r="F44" s="30"/>
      <c r="G44" s="47">
        <v>7.8680000000000003</v>
      </c>
      <c r="H44" s="41">
        <f t="shared" si="1"/>
        <v>7.8680000000000003</v>
      </c>
      <c r="I44" s="35"/>
      <c r="J44" s="46"/>
      <c r="K44" s="12"/>
      <c r="L44" s="106"/>
      <c r="M44" s="12"/>
      <c r="N44" s="12"/>
      <c r="O44" s="12"/>
      <c r="P44" s="12"/>
      <c r="Q44" s="12"/>
    </row>
    <row r="45" spans="1:17" ht="15" x14ac:dyDescent="0.2">
      <c r="A45" s="26"/>
      <c r="B45" s="34"/>
      <c r="C45" s="40" t="s">
        <v>17</v>
      </c>
      <c r="D45" s="41">
        <f>SUM(D40:D43)</f>
        <v>0</v>
      </c>
      <c r="E45" s="41">
        <f>SUM(E40:E43)</f>
        <v>0</v>
      </c>
      <c r="F45" s="41">
        <f>SUM(F40:F43)</f>
        <v>0</v>
      </c>
      <c r="G45" s="41">
        <f>SUM(G40:G44)</f>
        <v>7.8680000000000003</v>
      </c>
      <c r="H45" s="41">
        <f t="shared" si="1"/>
        <v>7.8680000000000003</v>
      </c>
      <c r="I45" s="35"/>
      <c r="J45" s="46"/>
      <c r="K45" s="12"/>
      <c r="L45" s="106"/>
      <c r="M45" s="12"/>
      <c r="N45" s="12"/>
      <c r="O45" s="12"/>
      <c r="P45" s="12"/>
      <c r="Q45" s="12"/>
    </row>
    <row r="46" spans="1:17" ht="13.15" customHeight="1" x14ac:dyDescent="0.2">
      <c r="A46" s="26"/>
      <c r="B46" s="34"/>
      <c r="C46" s="40" t="s">
        <v>16</v>
      </c>
      <c r="D46" s="41">
        <f>D45+D38</f>
        <v>0</v>
      </c>
      <c r="E46" s="41">
        <f>E45+E38</f>
        <v>48.415999999999997</v>
      </c>
      <c r="F46" s="44">
        <f>F38</f>
        <v>1027.3420000000001</v>
      </c>
      <c r="G46" s="41">
        <f>G45+G38</f>
        <v>7.8680000000000003</v>
      </c>
      <c r="H46" s="41">
        <f>H45+H38</f>
        <v>1083.626</v>
      </c>
      <c r="I46" s="35"/>
      <c r="J46" s="35"/>
      <c r="L46" s="106"/>
    </row>
    <row r="47" spans="1:17" ht="13.15" customHeight="1" x14ac:dyDescent="0.2">
      <c r="A47" s="142" t="s">
        <v>15</v>
      </c>
      <c r="B47" s="143"/>
      <c r="C47" s="143"/>
      <c r="D47" s="143"/>
      <c r="E47" s="143"/>
      <c r="F47" s="143"/>
      <c r="G47" s="143"/>
      <c r="H47" s="144"/>
      <c r="I47" s="35"/>
      <c r="J47" s="35"/>
      <c r="L47" s="106"/>
    </row>
    <row r="48" spans="1:17" ht="15" x14ac:dyDescent="0.2">
      <c r="A48" s="43">
        <v>11</v>
      </c>
      <c r="B48" s="25" t="s">
        <v>14</v>
      </c>
      <c r="C48" s="42" t="s">
        <v>13</v>
      </c>
      <c r="D48" s="45"/>
      <c r="E48" s="45"/>
      <c r="F48" s="45"/>
      <c r="G48" s="89">
        <f>ROUND(H46*0.0113,3)</f>
        <v>12.244999999999999</v>
      </c>
      <c r="H48" s="88">
        <f>G48</f>
        <v>12.244999999999999</v>
      </c>
      <c r="I48" s="35"/>
      <c r="J48" s="35"/>
      <c r="L48" s="106"/>
    </row>
    <row r="49" spans="1:20" ht="13.15" customHeight="1" x14ac:dyDescent="0.2">
      <c r="A49" s="26"/>
      <c r="B49" s="25"/>
      <c r="C49" s="40" t="s">
        <v>12</v>
      </c>
      <c r="D49" s="30"/>
      <c r="E49" s="30"/>
      <c r="F49" s="30"/>
      <c r="G49" s="88">
        <f>G48</f>
        <v>12.244999999999999</v>
      </c>
      <c r="H49" s="88">
        <f>H48</f>
        <v>12.244999999999999</v>
      </c>
      <c r="I49" s="35"/>
      <c r="J49" s="35"/>
      <c r="L49" s="106"/>
    </row>
    <row r="50" spans="1:20" ht="13.15" customHeight="1" x14ac:dyDescent="0.2">
      <c r="A50" s="142" t="s">
        <v>11</v>
      </c>
      <c r="B50" s="143"/>
      <c r="C50" s="143"/>
      <c r="D50" s="143"/>
      <c r="E50" s="143"/>
      <c r="F50" s="143"/>
      <c r="G50" s="143"/>
      <c r="H50" s="144"/>
      <c r="I50" s="35"/>
      <c r="J50" s="35"/>
      <c r="L50" s="106"/>
    </row>
    <row r="51" spans="1:20" ht="25.5" customHeight="1" x14ac:dyDescent="0.2">
      <c r="A51" s="43">
        <f>A48+1</f>
        <v>12</v>
      </c>
      <c r="B51" s="55" t="s">
        <v>71</v>
      </c>
      <c r="C51" s="40" t="s">
        <v>70</v>
      </c>
      <c r="D51" s="45"/>
      <c r="E51" s="45"/>
      <c r="F51" s="45"/>
      <c r="G51" s="117">
        <v>31.486999999999998</v>
      </c>
      <c r="H51" s="37">
        <f>G51</f>
        <v>31.486999999999998</v>
      </c>
      <c r="I51" s="35"/>
      <c r="J51" s="35"/>
      <c r="L51" s="106"/>
    </row>
    <row r="52" spans="1:20" ht="13.15" customHeight="1" x14ac:dyDescent="0.2">
      <c r="A52" s="43"/>
      <c r="B52" s="55" t="s">
        <v>55</v>
      </c>
      <c r="C52" s="40" t="s">
        <v>54</v>
      </c>
      <c r="D52" s="45"/>
      <c r="E52" s="45"/>
      <c r="F52" s="45"/>
      <c r="G52" s="117"/>
      <c r="H52" s="37">
        <f>G52</f>
        <v>0</v>
      </c>
      <c r="I52" s="35"/>
      <c r="J52" s="35"/>
      <c r="L52" s="106"/>
    </row>
    <row r="53" spans="1:20" ht="25.5" x14ac:dyDescent="0.2">
      <c r="A53" s="43">
        <v>13</v>
      </c>
      <c r="B53" s="55" t="s">
        <v>10</v>
      </c>
      <c r="C53" s="40" t="s">
        <v>9</v>
      </c>
      <c r="D53" s="45"/>
      <c r="E53" s="45"/>
      <c r="F53" s="45"/>
      <c r="G53" s="37"/>
      <c r="H53" s="41">
        <f>G53</f>
        <v>0</v>
      </c>
      <c r="I53" s="35"/>
      <c r="J53" s="35"/>
      <c r="L53" s="106"/>
    </row>
    <row r="54" spans="1:20" ht="13.15" customHeight="1" x14ac:dyDescent="0.2">
      <c r="A54" s="26"/>
      <c r="B54" s="25"/>
      <c r="C54" s="40" t="s">
        <v>8</v>
      </c>
      <c r="D54" s="41">
        <f>D46</f>
        <v>0</v>
      </c>
      <c r="E54" s="41">
        <f>E46</f>
        <v>48.415999999999997</v>
      </c>
      <c r="F54" s="44">
        <f>F46</f>
        <v>1027.3420000000001</v>
      </c>
      <c r="G54" s="41">
        <f>G51+G52+G49+G46+G53</f>
        <v>51.6</v>
      </c>
      <c r="H54" s="41">
        <f>H51+H49+H52+H46+H53</f>
        <v>1127.3579999999999</v>
      </c>
      <c r="I54" s="35"/>
      <c r="J54" s="35"/>
      <c r="L54" s="106"/>
    </row>
    <row r="55" spans="1:20" ht="13.15" customHeight="1" x14ac:dyDescent="0.2">
      <c r="A55" s="142" t="s">
        <v>7</v>
      </c>
      <c r="B55" s="143"/>
      <c r="C55" s="143"/>
      <c r="D55" s="143"/>
      <c r="E55" s="143"/>
      <c r="F55" s="143"/>
      <c r="G55" s="143"/>
      <c r="H55" s="144"/>
      <c r="I55" s="35"/>
      <c r="J55" s="35"/>
      <c r="L55" s="106"/>
    </row>
    <row r="56" spans="1:20" ht="13.15" customHeight="1" x14ac:dyDescent="0.2">
      <c r="A56" s="43">
        <f>A53+1</f>
        <v>14</v>
      </c>
      <c r="B56" s="55" t="s">
        <v>6</v>
      </c>
      <c r="C56" s="42" t="s">
        <v>57</v>
      </c>
      <c r="D56" s="41">
        <f>ROUND(D54*I56,3)</f>
        <v>0</v>
      </c>
      <c r="E56" s="41">
        <f>ROUND(E54*I56,3)</f>
        <v>1.452</v>
      </c>
      <c r="F56" s="41">
        <f>ROUND(F54*I56,3)</f>
        <v>30.82</v>
      </c>
      <c r="G56" s="41">
        <f>ROUND(G54*I56,3)</f>
        <v>1.548</v>
      </c>
      <c r="H56" s="41">
        <f>ROUND(H54*I56,3)</f>
        <v>33.820999999999998</v>
      </c>
      <c r="I56" s="35">
        <v>0.03</v>
      </c>
      <c r="J56" s="35"/>
      <c r="L56" s="106"/>
    </row>
    <row r="57" spans="1:20" ht="13.15" customHeight="1" x14ac:dyDescent="0.2">
      <c r="A57" s="26"/>
      <c r="B57" s="34"/>
      <c r="C57" s="40"/>
      <c r="D57" s="41"/>
      <c r="E57" s="41"/>
      <c r="F57" s="41"/>
      <c r="G57" s="41"/>
      <c r="H57" s="41"/>
      <c r="I57" s="35"/>
      <c r="J57" s="35"/>
      <c r="L57" s="106"/>
    </row>
    <row r="58" spans="1:20" ht="15" x14ac:dyDescent="0.2">
      <c r="A58" s="26"/>
      <c r="B58" s="34"/>
      <c r="C58" s="113" t="s">
        <v>52</v>
      </c>
      <c r="D58" s="119">
        <f>D56+D54</f>
        <v>0</v>
      </c>
      <c r="E58" s="119">
        <f>E56+E54</f>
        <v>49.867999999999995</v>
      </c>
      <c r="F58" s="119">
        <f>F56+F54</f>
        <v>1058.162</v>
      </c>
      <c r="G58" s="119">
        <f>G56+G54</f>
        <v>53.148000000000003</v>
      </c>
      <c r="H58" s="119">
        <f>H56+H54</f>
        <v>1161.1789999999999</v>
      </c>
      <c r="I58" s="35"/>
      <c r="J58" s="35"/>
      <c r="L58" s="106"/>
    </row>
    <row r="59" spans="1:20" x14ac:dyDescent="0.2">
      <c r="A59" s="15"/>
      <c r="B59" s="18"/>
      <c r="C59" s="21"/>
      <c r="D59" s="20"/>
      <c r="E59" s="20"/>
      <c r="F59" s="20"/>
      <c r="G59" s="20"/>
      <c r="H59" s="19"/>
    </row>
    <row r="60" spans="1:20" x14ac:dyDescent="0.2">
      <c r="A60" s="15"/>
      <c r="B60" s="18"/>
      <c r="C60" s="18" t="s">
        <v>63</v>
      </c>
      <c r="D60" s="20"/>
      <c r="E60" s="20"/>
      <c r="F60" s="20"/>
      <c r="G60" s="20"/>
      <c r="H60" s="19"/>
    </row>
    <row r="61" spans="1:20" x14ac:dyDescent="0.2">
      <c r="A61" s="15"/>
      <c r="D61" s="17"/>
      <c r="E61" s="16"/>
      <c r="F61" s="16"/>
      <c r="G61" s="16"/>
      <c r="H61" s="16"/>
    </row>
    <row r="62" spans="1:20" x14ac:dyDescent="0.2">
      <c r="A62" s="15"/>
      <c r="B62" s="18"/>
      <c r="C62" s="17" t="s">
        <v>64</v>
      </c>
      <c r="D62" s="16"/>
      <c r="E62" s="16"/>
      <c r="F62" s="16"/>
      <c r="G62" s="16"/>
      <c r="H62" s="16"/>
    </row>
    <row r="64" spans="1:20" ht="18.75" customHeight="1" x14ac:dyDescent="0.2">
      <c r="A64" s="145"/>
      <c r="B64" s="145"/>
      <c r="C64" s="146"/>
      <c r="D64" s="147"/>
      <c r="E64" s="146"/>
      <c r="F64" s="146"/>
      <c r="G64" s="146"/>
      <c r="H64" s="146"/>
      <c r="I64" s="147"/>
      <c r="J64" s="12"/>
      <c r="K64" s="12"/>
      <c r="N64" s="12"/>
      <c r="O64" s="12"/>
      <c r="P64" s="12"/>
      <c r="Q64" s="12"/>
      <c r="R64" s="12"/>
      <c r="S64" s="12"/>
      <c r="T64" s="12"/>
    </row>
    <row r="65" spans="1:20" ht="14.25" x14ac:dyDescent="0.2">
      <c r="A65" s="145"/>
      <c r="B65" s="145"/>
      <c r="C65" s="146"/>
      <c r="D65" s="107"/>
      <c r="E65" s="107"/>
      <c r="F65" s="107"/>
      <c r="G65" s="107"/>
      <c r="H65" s="107"/>
      <c r="I65" s="147"/>
      <c r="J65" s="12"/>
      <c r="K65" s="12"/>
      <c r="N65" s="12"/>
      <c r="O65" s="12"/>
      <c r="P65" s="12"/>
      <c r="Q65" s="12"/>
      <c r="R65" s="12"/>
      <c r="S65" s="12"/>
      <c r="T65" s="12"/>
    </row>
    <row r="66" spans="1:20" x14ac:dyDescent="0.2">
      <c r="A66" s="145"/>
      <c r="B66" s="145"/>
      <c r="C66" s="108"/>
      <c r="D66" s="108"/>
      <c r="E66" s="108"/>
      <c r="F66" s="108"/>
      <c r="G66" s="108"/>
      <c r="H66" s="108"/>
      <c r="I66" s="108"/>
      <c r="J66" s="12"/>
      <c r="K66" s="12"/>
      <c r="N66" s="12"/>
      <c r="O66" s="12"/>
      <c r="P66" s="12"/>
      <c r="Q66" s="12"/>
      <c r="R66" s="12"/>
      <c r="S66" s="12"/>
      <c r="T66" s="12"/>
    </row>
    <row r="67" spans="1:20" ht="51" customHeight="1" x14ac:dyDescent="0.2">
      <c r="A67" s="145"/>
      <c r="B67" s="145"/>
      <c r="C67" s="14"/>
      <c r="D67" s="13"/>
      <c r="E67" s="13"/>
      <c r="F67" s="13"/>
      <c r="G67" s="13"/>
      <c r="H67" s="13"/>
      <c r="I67" s="13"/>
      <c r="J67" s="109"/>
      <c r="K67" s="12"/>
      <c r="N67" s="12"/>
      <c r="O67" s="12"/>
      <c r="P67" s="12"/>
      <c r="Q67" s="12"/>
      <c r="R67" s="12"/>
      <c r="S67" s="12"/>
      <c r="T67" s="12"/>
    </row>
    <row r="68" spans="1:20" ht="3.75" hidden="1" customHeight="1" x14ac:dyDescent="0.2">
      <c r="A68" s="15"/>
      <c r="B68" s="15"/>
      <c r="C68" s="14"/>
      <c r="D68" s="8"/>
      <c r="E68" s="13"/>
      <c r="F68" s="13"/>
      <c r="G68" s="13"/>
      <c r="H68" s="13"/>
      <c r="I68" s="13"/>
      <c r="J68" s="109"/>
      <c r="K68" s="12"/>
      <c r="N68" s="12"/>
      <c r="O68" s="12"/>
      <c r="P68" s="12"/>
      <c r="Q68" s="12"/>
      <c r="R68" s="12"/>
      <c r="S68" s="12"/>
      <c r="T68" s="12"/>
    </row>
    <row r="69" spans="1:20" s="6" customFormat="1" ht="15" hidden="1" x14ac:dyDescent="0.2">
      <c r="A69" s="11"/>
      <c r="B69" s="10"/>
      <c r="C69" s="9"/>
      <c r="D69" s="8"/>
      <c r="E69" s="7"/>
      <c r="F69" s="7"/>
      <c r="G69" s="7"/>
      <c r="H69" s="7"/>
    </row>
    <row r="70" spans="1:20" s="6" customFormat="1" ht="15" hidden="1" x14ac:dyDescent="0.2">
      <c r="A70" s="11"/>
      <c r="B70" s="10"/>
      <c r="C70" s="9"/>
      <c r="D70" s="8"/>
      <c r="E70" s="7"/>
      <c r="F70" s="7"/>
      <c r="G70" s="7"/>
      <c r="H70" s="7"/>
    </row>
    <row r="71" spans="1:20" s="6" customFormat="1" ht="15" hidden="1" x14ac:dyDescent="0.2">
      <c r="A71" s="11"/>
      <c r="B71" s="10"/>
      <c r="C71" s="9"/>
      <c r="D71" s="8"/>
      <c r="E71" s="7"/>
      <c r="F71" s="7"/>
      <c r="G71" s="7"/>
      <c r="H71" s="7"/>
    </row>
    <row r="72" spans="1:20" s="6" customFormat="1" ht="15" hidden="1" x14ac:dyDescent="0.2">
      <c r="A72" s="11"/>
      <c r="B72" s="10"/>
      <c r="C72" s="9"/>
      <c r="D72" s="8"/>
      <c r="E72" s="7"/>
      <c r="F72" s="7"/>
      <c r="G72" s="7"/>
      <c r="H72" s="7"/>
    </row>
    <row r="73" spans="1:20" ht="30.75" customHeight="1" x14ac:dyDescent="0.2">
      <c r="A73" s="15"/>
      <c r="B73" s="18"/>
      <c r="C73" s="17"/>
      <c r="D73" s="112"/>
      <c r="E73" s="16"/>
      <c r="F73" s="16"/>
      <c r="G73" s="16"/>
      <c r="H73" s="111"/>
      <c r="I73" s="12"/>
      <c r="J73" s="12"/>
      <c r="K73" s="12"/>
    </row>
    <row r="74" spans="1:20" x14ac:dyDescent="0.2">
      <c r="A74" s="15"/>
      <c r="B74" s="18"/>
      <c r="C74" s="17"/>
      <c r="D74" s="110"/>
      <c r="E74" s="16"/>
      <c r="F74" s="16"/>
      <c r="G74" s="16"/>
      <c r="H74" s="16"/>
      <c r="I74" s="12"/>
      <c r="J74" s="12"/>
      <c r="K74" s="12"/>
    </row>
    <row r="75" spans="1:20" x14ac:dyDescent="0.2">
      <c r="A75" s="15"/>
      <c r="B75" s="18"/>
      <c r="C75" s="17"/>
      <c r="D75" s="16"/>
      <c r="E75" s="16"/>
      <c r="F75" s="16"/>
      <c r="G75" s="16"/>
      <c r="H75" s="16"/>
      <c r="I75" s="12"/>
      <c r="J75" s="12"/>
      <c r="K75" s="12"/>
    </row>
    <row r="76" spans="1:20" x14ac:dyDescent="0.2">
      <c r="A76" s="15"/>
      <c r="B76" s="18"/>
      <c r="C76" s="17"/>
      <c r="D76" s="16"/>
      <c r="E76" s="16"/>
      <c r="F76" s="16"/>
      <c r="G76" s="16"/>
      <c r="H76" s="16"/>
      <c r="I76" s="12"/>
      <c r="J76" s="12"/>
      <c r="K76" s="12"/>
    </row>
    <row r="77" spans="1:20" x14ac:dyDescent="0.2">
      <c r="A77" s="15"/>
      <c r="B77" s="18"/>
      <c r="C77" s="17"/>
      <c r="D77" s="16"/>
      <c r="E77" s="16"/>
      <c r="F77" s="16"/>
      <c r="G77" s="16"/>
      <c r="H77" s="16"/>
      <c r="I77" s="12"/>
      <c r="J77" s="12"/>
      <c r="K77" s="12"/>
    </row>
    <row r="81" spans="1:20" s="2" customFormat="1" x14ac:dyDescent="0.2">
      <c r="A81" s="100"/>
      <c r="B81" s="4"/>
      <c r="C81" s="3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</sheetData>
  <mergeCells count="25">
    <mergeCell ref="A25:H25"/>
    <mergeCell ref="A64:B67"/>
    <mergeCell ref="C64:C65"/>
    <mergeCell ref="D64:H64"/>
    <mergeCell ref="I64:I65"/>
    <mergeCell ref="A36:H36"/>
    <mergeCell ref="A39:H39"/>
    <mergeCell ref="A47:H47"/>
    <mergeCell ref="A50:H50"/>
    <mergeCell ref="A55:H55"/>
    <mergeCell ref="A15:A18"/>
    <mergeCell ref="B15:B18"/>
    <mergeCell ref="C15:C18"/>
    <mergeCell ref="D15:G15"/>
    <mergeCell ref="H15:H18"/>
    <mergeCell ref="D16:D18"/>
    <mergeCell ref="E16:E18"/>
    <mergeCell ref="F16:F18"/>
    <mergeCell ref="G16:G18"/>
    <mergeCell ref="C12:G12"/>
    <mergeCell ref="F4:H4"/>
    <mergeCell ref="E5:H5"/>
    <mergeCell ref="E7:H7"/>
    <mergeCell ref="A10:H10"/>
    <mergeCell ref="A11:H11"/>
  </mergeCells>
  <pageMargins left="0.59055118110236227" right="0" top="0.59055118110236227" bottom="0.39370078740157483" header="0.19685039370078741" footer="0.19685039370078741"/>
  <pageSetup paperSize="9" scale="98" orientation="landscape" r:id="rId1"/>
  <headerFooter alignWithMargins="0">
    <oddHeader>&amp;LГранд-СМЕТА</oddHeader>
    <oddFooter>&amp;RСтраница &amp;P</oddFooter>
  </headerFooter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autoPageBreaks="0"/>
  </sheetPr>
  <dimension ref="A1:T85"/>
  <sheetViews>
    <sheetView showGridLines="0" tabSelected="1" view="pageBreakPreview" topLeftCell="A13" zoomScaleSheetLayoutView="100" workbookViewId="0">
      <selection activeCell="F27" sqref="F27"/>
    </sheetView>
  </sheetViews>
  <sheetFormatPr defaultRowHeight="12.75" x14ac:dyDescent="0.2"/>
  <cols>
    <col min="1" max="1" width="5" style="5" customWidth="1"/>
    <col min="2" max="2" width="17.42578125" style="4" customWidth="1"/>
    <col min="3" max="3" width="52" style="3" customWidth="1"/>
    <col min="4" max="4" width="12.28515625" style="2" customWidth="1"/>
    <col min="5" max="5" width="13" style="2" customWidth="1"/>
    <col min="6" max="6" width="13.42578125" style="2" customWidth="1"/>
    <col min="7" max="7" width="12.5703125" style="2" customWidth="1"/>
    <col min="8" max="8" width="13.42578125" style="2" customWidth="1"/>
    <col min="9" max="9" width="10.42578125" style="1" customWidth="1"/>
    <col min="10" max="10" width="10.5703125" style="1" customWidth="1"/>
    <col min="11" max="16384" width="9.140625" style="1"/>
  </cols>
  <sheetData>
    <row r="1" spans="1:13" x14ac:dyDescent="0.2">
      <c r="A1" s="86"/>
      <c r="D1" s="69"/>
      <c r="E1" s="69"/>
      <c r="F1" s="69"/>
      <c r="G1" s="69"/>
      <c r="H1" s="85" t="s">
        <v>49</v>
      </c>
    </row>
    <row r="2" spans="1:13" ht="15" x14ac:dyDescent="0.25">
      <c r="C2" s="84"/>
      <c r="D2" s="69"/>
      <c r="E2" s="78"/>
      <c r="F2" s="79"/>
      <c r="G2" s="78"/>
      <c r="H2" s="95" t="s">
        <v>48</v>
      </c>
    </row>
    <row r="3" spans="1:13" ht="14.25" x14ac:dyDescent="0.2">
      <c r="D3" s="69"/>
      <c r="E3" s="83"/>
      <c r="F3" s="83"/>
      <c r="G3" s="95"/>
      <c r="H3" s="95" t="s">
        <v>47</v>
      </c>
    </row>
    <row r="4" spans="1:13" ht="14.25" x14ac:dyDescent="0.2">
      <c r="B4" s="82" t="s">
        <v>46</v>
      </c>
      <c r="C4" s="81"/>
      <c r="D4" s="80"/>
      <c r="E4" s="95"/>
      <c r="F4" s="135" t="s">
        <v>45</v>
      </c>
      <c r="G4" s="135"/>
      <c r="H4" s="135"/>
    </row>
    <row r="5" spans="1:13" ht="14.25" x14ac:dyDescent="0.2">
      <c r="B5" s="72">
        <f>H62</f>
        <v>4064.9558400000001</v>
      </c>
      <c r="C5" s="3" t="s">
        <v>44</v>
      </c>
      <c r="D5" s="69"/>
      <c r="E5" s="135" t="s">
        <v>61</v>
      </c>
      <c r="F5" s="135"/>
      <c r="G5" s="135"/>
      <c r="H5" s="135"/>
    </row>
    <row r="6" spans="1:13" ht="15" x14ac:dyDescent="0.25">
      <c r="E6" s="79"/>
      <c r="F6" s="79"/>
      <c r="G6" s="78"/>
      <c r="H6" s="78"/>
    </row>
    <row r="7" spans="1:13" ht="14.25" x14ac:dyDescent="0.2">
      <c r="B7" s="77" t="s">
        <v>43</v>
      </c>
      <c r="C7" s="76"/>
      <c r="D7" s="69"/>
      <c r="E7" s="135" t="s">
        <v>60</v>
      </c>
      <c r="F7" s="135"/>
      <c r="G7" s="135"/>
      <c r="H7" s="135"/>
    </row>
    <row r="8" spans="1:13" x14ac:dyDescent="0.2">
      <c r="B8" s="75">
        <f>D62+E62+F62+(G57+G55)*1.18</f>
        <v>4064.9560096</v>
      </c>
      <c r="C8" s="74" t="s">
        <v>42</v>
      </c>
      <c r="G8" s="69"/>
      <c r="H8" s="69"/>
    </row>
    <row r="9" spans="1:13" x14ac:dyDescent="0.2">
      <c r="B9" s="72"/>
      <c r="E9" s="73"/>
      <c r="G9" s="69"/>
      <c r="H9" s="69"/>
    </row>
    <row r="10" spans="1:13" x14ac:dyDescent="0.2">
      <c r="A10" s="136" t="s">
        <v>41</v>
      </c>
      <c r="B10" s="136"/>
      <c r="C10" s="136"/>
      <c r="D10" s="136"/>
      <c r="E10" s="136"/>
      <c r="F10" s="136"/>
      <c r="G10" s="136"/>
      <c r="H10" s="136"/>
    </row>
    <row r="11" spans="1:13" ht="29.25" customHeight="1" x14ac:dyDescent="0.2">
      <c r="A11" s="137" t="s">
        <v>72</v>
      </c>
      <c r="B11" s="137"/>
      <c r="C11" s="137"/>
      <c r="D11" s="137"/>
      <c r="E11" s="137"/>
      <c r="F11" s="137"/>
      <c r="G11" s="137"/>
      <c r="H11" s="137"/>
      <c r="I11" s="2"/>
      <c r="J11" s="2"/>
      <c r="K11" s="2"/>
      <c r="L11" s="2"/>
      <c r="M11" s="2"/>
    </row>
    <row r="12" spans="1:13" x14ac:dyDescent="0.2">
      <c r="B12" s="72"/>
      <c r="C12" s="134" t="s">
        <v>40</v>
      </c>
      <c r="D12" s="134"/>
      <c r="E12" s="134"/>
      <c r="F12" s="134"/>
      <c r="G12" s="134"/>
      <c r="H12" s="71"/>
    </row>
    <row r="13" spans="1:13" x14ac:dyDescent="0.2">
      <c r="D13" s="16"/>
      <c r="E13" s="16"/>
      <c r="F13" s="16"/>
      <c r="G13" s="16"/>
      <c r="H13" s="71"/>
    </row>
    <row r="14" spans="1:13" x14ac:dyDescent="0.2">
      <c r="B14" s="4" t="s">
        <v>74</v>
      </c>
      <c r="D14" s="70"/>
      <c r="E14" s="69"/>
      <c r="F14" s="69"/>
      <c r="G14" s="69"/>
      <c r="H14" s="69"/>
    </row>
    <row r="15" spans="1:13" ht="13.15" customHeight="1" x14ac:dyDescent="0.2">
      <c r="A15" s="138" t="s">
        <v>39</v>
      </c>
      <c r="B15" s="139" t="s">
        <v>38</v>
      </c>
      <c r="C15" s="138" t="s">
        <v>37</v>
      </c>
      <c r="D15" s="140" t="s">
        <v>36</v>
      </c>
      <c r="E15" s="140"/>
      <c r="F15" s="140"/>
      <c r="G15" s="140"/>
      <c r="H15" s="138" t="s">
        <v>35</v>
      </c>
    </row>
    <row r="16" spans="1:13" ht="13.15" customHeight="1" x14ac:dyDescent="0.2">
      <c r="A16" s="138"/>
      <c r="B16" s="139"/>
      <c r="C16" s="138"/>
      <c r="D16" s="138" t="s">
        <v>34</v>
      </c>
      <c r="E16" s="138" t="s">
        <v>33</v>
      </c>
      <c r="F16" s="138" t="s">
        <v>32</v>
      </c>
      <c r="G16" s="138" t="s">
        <v>31</v>
      </c>
      <c r="H16" s="138"/>
    </row>
    <row r="17" spans="1:17" ht="12.75" customHeight="1" x14ac:dyDescent="0.2">
      <c r="A17" s="138"/>
      <c r="B17" s="139"/>
      <c r="C17" s="138"/>
      <c r="D17" s="138"/>
      <c r="E17" s="138"/>
      <c r="F17" s="138"/>
      <c r="G17" s="138"/>
      <c r="H17" s="141"/>
      <c r="I17" s="92"/>
    </row>
    <row r="18" spans="1:17" ht="13.15" customHeight="1" x14ac:dyDescent="0.2">
      <c r="A18" s="138"/>
      <c r="B18" s="139"/>
      <c r="C18" s="138"/>
      <c r="D18" s="138"/>
      <c r="E18" s="138"/>
      <c r="F18" s="138"/>
      <c r="G18" s="138"/>
      <c r="H18" s="141"/>
      <c r="I18" s="92"/>
    </row>
    <row r="19" spans="1:17" x14ac:dyDescent="0.2">
      <c r="A19" s="67">
        <v>1</v>
      </c>
      <c r="B19" s="68">
        <v>2</v>
      </c>
      <c r="C19" s="67">
        <v>3</v>
      </c>
      <c r="D19" s="67">
        <v>4</v>
      </c>
      <c r="E19" s="67">
        <v>5</v>
      </c>
      <c r="F19" s="67">
        <v>6</v>
      </c>
      <c r="G19" s="67">
        <v>7</v>
      </c>
      <c r="H19" s="91">
        <v>8</v>
      </c>
      <c r="I19" s="92"/>
    </row>
    <row r="20" spans="1:17" ht="15" hidden="1" customHeight="1" x14ac:dyDescent="0.2">
      <c r="A20" s="66" t="s">
        <v>59</v>
      </c>
      <c r="B20" s="65"/>
      <c r="C20" s="65"/>
      <c r="D20" s="65"/>
      <c r="E20" s="65"/>
      <c r="F20" s="65"/>
      <c r="G20" s="65"/>
      <c r="H20" s="65"/>
      <c r="I20" s="92"/>
      <c r="J20" s="64"/>
      <c r="K20" s="12"/>
      <c r="L20" s="12"/>
      <c r="M20" s="12"/>
      <c r="N20" s="12"/>
      <c r="O20" s="12"/>
      <c r="P20" s="12"/>
      <c r="Q20" s="12"/>
    </row>
    <row r="21" spans="1:17" s="61" customFormat="1" hidden="1" x14ac:dyDescent="0.2">
      <c r="A21" s="43"/>
      <c r="B21" s="122"/>
      <c r="C21" s="40"/>
      <c r="D21" s="114"/>
      <c r="E21" s="114"/>
      <c r="F21" s="115"/>
      <c r="G21" s="115"/>
      <c r="H21" s="37"/>
      <c r="J21" s="49"/>
      <c r="K21" s="105"/>
      <c r="L21" s="49"/>
      <c r="M21" s="62"/>
      <c r="N21" s="62"/>
      <c r="O21" s="62"/>
      <c r="P21" s="62"/>
      <c r="Q21" s="62"/>
    </row>
    <row r="22" spans="1:17" s="61" customFormat="1" hidden="1" x14ac:dyDescent="0.2">
      <c r="A22" s="43"/>
      <c r="B22" s="55"/>
      <c r="C22" s="40"/>
      <c r="D22" s="116"/>
      <c r="E22" s="115"/>
      <c r="F22" s="115"/>
      <c r="G22" s="115"/>
      <c r="H22" s="37"/>
      <c r="J22" s="49"/>
      <c r="K22" s="105"/>
      <c r="L22" s="49"/>
      <c r="M22" s="62"/>
      <c r="N22" s="62"/>
      <c r="O22" s="62"/>
      <c r="P22" s="62"/>
      <c r="Q22" s="62"/>
    </row>
    <row r="23" spans="1:17" s="61" customFormat="1" hidden="1" x14ac:dyDescent="0.2">
      <c r="A23" s="43"/>
      <c r="B23" s="120"/>
      <c r="C23" s="94"/>
      <c r="D23" s="47"/>
      <c r="E23" s="47"/>
      <c r="F23" s="115"/>
      <c r="G23" s="115"/>
      <c r="H23" s="37"/>
      <c r="J23" s="62"/>
      <c r="K23" s="105"/>
      <c r="L23" s="51"/>
      <c r="M23" s="62"/>
      <c r="N23" s="62"/>
      <c r="O23" s="62"/>
      <c r="P23" s="62"/>
      <c r="Q23" s="62"/>
    </row>
    <row r="24" spans="1:17" s="61" customFormat="1" hidden="1" x14ac:dyDescent="0.2">
      <c r="A24" s="43"/>
      <c r="B24" s="120"/>
      <c r="C24" s="94"/>
      <c r="D24" s="47"/>
      <c r="E24" s="47"/>
      <c r="F24" s="115"/>
      <c r="G24" s="115"/>
      <c r="H24" s="37"/>
      <c r="J24" s="62"/>
      <c r="K24" s="105"/>
      <c r="L24" s="51"/>
      <c r="M24" s="62"/>
      <c r="N24" s="62"/>
      <c r="O24" s="62"/>
      <c r="P24" s="62"/>
      <c r="Q24" s="62"/>
    </row>
    <row r="25" spans="1:17" s="61" customFormat="1" x14ac:dyDescent="0.2">
      <c r="A25" s="142" t="s">
        <v>30</v>
      </c>
      <c r="B25" s="143"/>
      <c r="C25" s="143"/>
      <c r="D25" s="143"/>
      <c r="E25" s="143"/>
      <c r="F25" s="143"/>
      <c r="G25" s="143"/>
      <c r="H25" s="144"/>
      <c r="J25" s="62"/>
      <c r="K25" s="105"/>
      <c r="L25" s="51"/>
      <c r="M25" s="62"/>
      <c r="N25" s="62"/>
      <c r="O25" s="62"/>
      <c r="P25" s="62"/>
      <c r="Q25" s="62"/>
    </row>
    <row r="26" spans="1:17" s="61" customFormat="1" ht="25.5" x14ac:dyDescent="0.2">
      <c r="A26" s="43">
        <v>1</v>
      </c>
      <c r="B26" s="123" t="s">
        <v>65</v>
      </c>
      <c r="C26" s="38" t="s">
        <v>69</v>
      </c>
      <c r="D26" s="36"/>
      <c r="E26" s="36">
        <v>15.481999999999999</v>
      </c>
      <c r="F26" s="36"/>
      <c r="G26" s="36"/>
      <c r="H26" s="36">
        <f t="shared" ref="H26:H34" si="0">SUM(D26:G26)</f>
        <v>15.481999999999999</v>
      </c>
      <c r="I26" s="93"/>
      <c r="J26" s="49"/>
      <c r="K26" s="50"/>
      <c r="L26" s="106"/>
      <c r="M26" s="62"/>
      <c r="N26" s="62"/>
      <c r="O26" s="62"/>
      <c r="P26" s="62"/>
      <c r="Q26" s="62"/>
    </row>
    <row r="27" spans="1:17" s="61" customFormat="1" ht="15" x14ac:dyDescent="0.2">
      <c r="A27" s="43"/>
      <c r="B27" s="123"/>
      <c r="C27" s="38" t="s">
        <v>73</v>
      </c>
      <c r="D27" s="36"/>
      <c r="E27" s="36"/>
      <c r="F27" s="36">
        <f>3208.73/4.04</f>
        <v>794.24009900990097</v>
      </c>
      <c r="G27" s="36"/>
      <c r="H27" s="36">
        <f t="shared" si="0"/>
        <v>794.24009900990097</v>
      </c>
      <c r="J27" s="62"/>
      <c r="K27" s="101"/>
      <c r="L27" s="106"/>
      <c r="M27" s="62"/>
      <c r="N27" s="62"/>
      <c r="O27" s="62"/>
      <c r="P27" s="62"/>
      <c r="Q27" s="62"/>
    </row>
    <row r="28" spans="1:17" s="61" customFormat="1" ht="15" hidden="1" x14ac:dyDescent="0.2">
      <c r="A28" s="43"/>
      <c r="B28" s="123"/>
      <c r="C28" s="38"/>
      <c r="D28" s="36"/>
      <c r="E28" s="36"/>
      <c r="F28" s="36"/>
      <c r="G28" s="36"/>
      <c r="H28" s="36">
        <f t="shared" si="0"/>
        <v>0</v>
      </c>
      <c r="J28" s="62"/>
      <c r="K28" s="101"/>
      <c r="L28" s="106"/>
      <c r="M28" s="62"/>
      <c r="N28" s="62"/>
      <c r="O28" s="62"/>
      <c r="P28" s="62"/>
      <c r="Q28" s="62"/>
    </row>
    <row r="29" spans="1:17" s="61" customFormat="1" ht="15" hidden="1" x14ac:dyDescent="0.2">
      <c r="A29" s="43"/>
      <c r="B29" s="123"/>
      <c r="C29" s="38"/>
      <c r="D29" s="36"/>
      <c r="E29" s="36"/>
      <c r="F29" s="36"/>
      <c r="G29" s="36"/>
      <c r="H29" s="36">
        <f t="shared" si="0"/>
        <v>0</v>
      </c>
      <c r="J29" s="62"/>
      <c r="K29" s="101"/>
      <c r="L29" s="106"/>
      <c r="M29" s="62"/>
      <c r="N29" s="62"/>
      <c r="O29" s="62"/>
      <c r="P29" s="62"/>
      <c r="Q29" s="62"/>
    </row>
    <row r="30" spans="1:17" s="61" customFormat="1" ht="15" hidden="1" x14ac:dyDescent="0.2">
      <c r="A30" s="43"/>
      <c r="B30" s="123"/>
      <c r="C30" s="38"/>
      <c r="D30" s="36"/>
      <c r="E30" s="36"/>
      <c r="F30" s="36"/>
      <c r="G30" s="36"/>
      <c r="H30" s="36">
        <f t="shared" si="0"/>
        <v>0</v>
      </c>
      <c r="J30" s="62"/>
      <c r="K30" s="101"/>
      <c r="L30" s="106"/>
      <c r="M30" s="62"/>
      <c r="N30" s="62"/>
      <c r="O30" s="62"/>
      <c r="P30" s="62"/>
      <c r="Q30" s="62"/>
    </row>
    <row r="31" spans="1:17" s="61" customFormat="1" ht="15" hidden="1" x14ac:dyDescent="0.2">
      <c r="A31" s="43"/>
      <c r="B31" s="123"/>
      <c r="C31" s="38"/>
      <c r="D31" s="36"/>
      <c r="E31" s="36"/>
      <c r="F31" s="36"/>
      <c r="G31" s="36"/>
      <c r="H31" s="36">
        <f t="shared" si="0"/>
        <v>0</v>
      </c>
      <c r="J31" s="62"/>
      <c r="K31" s="101"/>
      <c r="L31" s="106"/>
      <c r="M31" s="62"/>
      <c r="N31" s="62"/>
      <c r="O31" s="62"/>
      <c r="P31" s="62"/>
      <c r="Q31" s="62"/>
    </row>
    <row r="32" spans="1:17" s="61" customFormat="1" ht="15" hidden="1" x14ac:dyDescent="0.2">
      <c r="A32" s="43"/>
      <c r="B32" s="123"/>
      <c r="C32" s="38"/>
      <c r="D32" s="36"/>
      <c r="E32" s="36"/>
      <c r="F32" s="36"/>
      <c r="G32" s="36"/>
      <c r="H32" s="36">
        <f t="shared" si="0"/>
        <v>0</v>
      </c>
      <c r="J32" s="62"/>
      <c r="K32" s="101"/>
      <c r="L32" s="106"/>
      <c r="M32" s="62"/>
      <c r="N32" s="62"/>
      <c r="O32" s="62"/>
      <c r="P32" s="62"/>
      <c r="Q32" s="62"/>
    </row>
    <row r="33" spans="1:17" s="61" customFormat="1" ht="15" hidden="1" x14ac:dyDescent="0.2">
      <c r="A33" s="43"/>
      <c r="B33" s="123"/>
      <c r="C33" s="38"/>
      <c r="D33" s="36"/>
      <c r="E33" s="36"/>
      <c r="F33" s="36"/>
      <c r="G33" s="36"/>
      <c r="H33" s="36">
        <f t="shared" si="0"/>
        <v>0</v>
      </c>
      <c r="J33" s="62"/>
      <c r="K33" s="101"/>
      <c r="L33" s="106"/>
      <c r="M33" s="62"/>
      <c r="N33" s="62"/>
      <c r="O33" s="62"/>
      <c r="P33" s="62"/>
      <c r="Q33" s="62"/>
    </row>
    <row r="34" spans="1:17" s="61" customFormat="1" ht="15" hidden="1" x14ac:dyDescent="0.2">
      <c r="A34" s="43"/>
      <c r="B34" s="123"/>
      <c r="C34" s="38"/>
      <c r="D34" s="36"/>
      <c r="E34" s="36"/>
      <c r="F34" s="36"/>
      <c r="G34" s="36"/>
      <c r="H34" s="36">
        <f t="shared" si="0"/>
        <v>0</v>
      </c>
      <c r="I34" s="93"/>
      <c r="J34" s="49"/>
      <c r="K34" s="50"/>
      <c r="L34" s="106"/>
      <c r="M34" s="62"/>
      <c r="N34" s="62"/>
      <c r="O34" s="62"/>
      <c r="P34" s="62"/>
      <c r="Q34" s="62"/>
    </row>
    <row r="35" spans="1:17" s="133" customFormat="1" ht="13.15" customHeight="1" x14ac:dyDescent="0.2">
      <c r="A35" s="126">
        <v>1</v>
      </c>
      <c r="B35" s="127"/>
      <c r="C35" s="125" t="s">
        <v>29</v>
      </c>
      <c r="D35" s="128">
        <f>ROUND(SUM(D26:D34),3)</f>
        <v>0</v>
      </c>
      <c r="E35" s="128">
        <f>ROUND(SUM(E26:E34),3)</f>
        <v>15.481999999999999</v>
      </c>
      <c r="F35" s="128">
        <f>ROUND(SUM(F26:F34),3)</f>
        <v>794.24</v>
      </c>
      <c r="G35" s="128">
        <f>ROUND(SUM(G26:G34),3)</f>
        <v>0</v>
      </c>
      <c r="H35" s="128">
        <f>ROUND(SUM(H26:H34),3)</f>
        <v>809.72199999999998</v>
      </c>
      <c r="I35" s="129"/>
      <c r="J35" s="130"/>
      <c r="K35" s="131"/>
      <c r="L35" s="132"/>
      <c r="M35" s="132"/>
      <c r="N35" s="132"/>
      <c r="O35" s="132"/>
      <c r="P35" s="132"/>
      <c r="Q35" s="132"/>
    </row>
    <row r="36" spans="1:17" ht="13.15" customHeight="1" x14ac:dyDescent="0.2">
      <c r="A36" s="148" t="s">
        <v>28</v>
      </c>
      <c r="B36" s="149"/>
      <c r="C36" s="149"/>
      <c r="D36" s="149"/>
      <c r="E36" s="149"/>
      <c r="F36" s="149"/>
      <c r="G36" s="149"/>
      <c r="H36" s="149"/>
      <c r="J36" s="12"/>
      <c r="K36" s="12"/>
      <c r="L36" s="12"/>
      <c r="M36" s="12"/>
      <c r="N36" s="12"/>
      <c r="O36" s="12"/>
      <c r="P36" s="12"/>
      <c r="Q36" s="12"/>
    </row>
    <row r="37" spans="1:17" x14ac:dyDescent="0.2">
      <c r="A37" s="43"/>
      <c r="B37" s="55"/>
      <c r="C37" s="40"/>
      <c r="D37" s="41"/>
      <c r="E37" s="41"/>
      <c r="F37" s="41"/>
      <c r="G37" s="41"/>
      <c r="H37" s="41"/>
      <c r="I37" s="35"/>
      <c r="J37" s="102"/>
      <c r="K37" s="105"/>
      <c r="L37" s="12"/>
      <c r="M37" s="12"/>
      <c r="N37" s="49"/>
      <c r="O37" s="50"/>
      <c r="P37" s="49"/>
      <c r="Q37" s="12"/>
    </row>
    <row r="38" spans="1:17" ht="13.15" customHeight="1" x14ac:dyDescent="0.2">
      <c r="A38" s="59"/>
      <c r="B38" s="58"/>
      <c r="C38" s="57" t="s">
        <v>26</v>
      </c>
      <c r="D38" s="128">
        <f>D37+D35+D24</f>
        <v>0</v>
      </c>
      <c r="E38" s="128">
        <f>E37+E35+E24</f>
        <v>15.481999999999999</v>
      </c>
      <c r="F38" s="128">
        <f>F37+F35+F24</f>
        <v>794.24</v>
      </c>
      <c r="G38" s="128">
        <f>G37+G35+G24</f>
        <v>0</v>
      </c>
      <c r="H38" s="128">
        <f>H37+H35+H24</f>
        <v>809.72199999999998</v>
      </c>
      <c r="I38" s="129"/>
      <c r="J38" s="102"/>
      <c r="K38" s="105"/>
      <c r="L38" s="12"/>
      <c r="M38" s="12"/>
      <c r="N38" s="49"/>
      <c r="O38" s="50"/>
      <c r="P38" s="49"/>
      <c r="Q38" s="12"/>
    </row>
    <row r="39" spans="1:17" ht="13.15" customHeight="1" x14ac:dyDescent="0.2">
      <c r="A39" s="150" t="s">
        <v>25</v>
      </c>
      <c r="B39" s="151"/>
      <c r="C39" s="151"/>
      <c r="D39" s="151"/>
      <c r="E39" s="151"/>
      <c r="F39" s="151"/>
      <c r="G39" s="151"/>
      <c r="H39" s="151"/>
      <c r="I39" s="35"/>
      <c r="J39" s="102"/>
      <c r="K39" s="12"/>
      <c r="L39" s="12"/>
      <c r="M39" s="12"/>
      <c r="N39" s="49"/>
      <c r="O39" s="50"/>
      <c r="P39" s="49"/>
      <c r="Q39" s="12"/>
    </row>
    <row r="40" spans="1:17" ht="12" customHeight="1" x14ac:dyDescent="0.2">
      <c r="A40" s="43">
        <v>10</v>
      </c>
      <c r="B40" s="120" t="s">
        <v>75</v>
      </c>
      <c r="C40" s="40" t="s">
        <v>58</v>
      </c>
      <c r="D40" s="30"/>
      <c r="E40" s="30"/>
      <c r="F40" s="30"/>
      <c r="G40" s="47">
        <v>3.9340000000000002</v>
      </c>
      <c r="H40" s="41">
        <f t="shared" ref="H40:H41" si="1">D40+E40+F40+G40</f>
        <v>3.9340000000000002</v>
      </c>
      <c r="I40" s="35"/>
      <c r="J40" s="46"/>
      <c r="K40" s="105"/>
      <c r="L40" s="12"/>
      <c r="M40" s="12"/>
      <c r="N40" s="12"/>
      <c r="O40" s="12"/>
      <c r="P40" s="12"/>
      <c r="Q40" s="12"/>
    </row>
    <row r="41" spans="1:17" x14ac:dyDescent="0.2">
      <c r="A41" s="26"/>
      <c r="B41" s="34"/>
      <c r="C41" s="40" t="s">
        <v>17</v>
      </c>
      <c r="D41" s="128">
        <f t="shared" ref="D41:F41" si="2">SUM(D40:D40)</f>
        <v>0</v>
      </c>
      <c r="E41" s="128">
        <f t="shared" si="2"/>
        <v>0</v>
      </c>
      <c r="F41" s="128">
        <f t="shared" si="2"/>
        <v>0</v>
      </c>
      <c r="G41" s="128">
        <f>SUM(G40:G40)</f>
        <v>3.9340000000000002</v>
      </c>
      <c r="H41" s="128">
        <f t="shared" si="1"/>
        <v>3.9340000000000002</v>
      </c>
      <c r="I41" s="104"/>
      <c r="J41" s="46"/>
      <c r="K41" s="105"/>
      <c r="L41" s="12"/>
      <c r="M41" s="12"/>
      <c r="N41" s="12"/>
      <c r="O41" s="12"/>
      <c r="P41" s="12"/>
      <c r="Q41" s="12"/>
    </row>
    <row r="42" spans="1:17" ht="13.15" customHeight="1" x14ac:dyDescent="0.2">
      <c r="A42" s="26"/>
      <c r="B42" s="34"/>
      <c r="C42" s="40" t="s">
        <v>16</v>
      </c>
      <c r="D42" s="128">
        <f>D41+D38</f>
        <v>0</v>
      </c>
      <c r="E42" s="128">
        <f>E41+E38</f>
        <v>15.481999999999999</v>
      </c>
      <c r="F42" s="128">
        <f>F38</f>
        <v>794.24</v>
      </c>
      <c r="G42" s="128">
        <f>G41+G38</f>
        <v>3.9340000000000002</v>
      </c>
      <c r="H42" s="128">
        <f>H41+H38</f>
        <v>813.65599999999995</v>
      </c>
      <c r="I42" s="104"/>
      <c r="J42" s="35"/>
      <c r="K42" s="105"/>
    </row>
    <row r="43" spans="1:17" ht="13.15" customHeight="1" x14ac:dyDescent="0.2">
      <c r="A43" s="142" t="s">
        <v>15</v>
      </c>
      <c r="B43" s="143"/>
      <c r="C43" s="143"/>
      <c r="D43" s="143"/>
      <c r="E43" s="143"/>
      <c r="F43" s="143"/>
      <c r="G43" s="143"/>
      <c r="H43" s="144"/>
      <c r="I43" s="35"/>
      <c r="J43" s="35"/>
    </row>
    <row r="44" spans="1:17" x14ac:dyDescent="0.2">
      <c r="A44" s="43"/>
      <c r="B44" s="121"/>
      <c r="C44" s="42"/>
      <c r="D44" s="45"/>
      <c r="E44" s="45"/>
      <c r="F44" s="45"/>
      <c r="G44" s="90"/>
      <c r="H44" s="88"/>
      <c r="I44" s="35"/>
      <c r="J44" s="35"/>
      <c r="K44" s="105"/>
    </row>
    <row r="45" spans="1:17" ht="13.15" customHeight="1" x14ac:dyDescent="0.2">
      <c r="A45" s="26"/>
      <c r="B45" s="25"/>
      <c r="C45" s="40" t="s">
        <v>12</v>
      </c>
      <c r="D45" s="30"/>
      <c r="E45" s="30"/>
      <c r="F45" s="30"/>
      <c r="G45" s="88">
        <f>G44</f>
        <v>0</v>
      </c>
      <c r="H45" s="88">
        <f>H44</f>
        <v>0</v>
      </c>
      <c r="I45" s="35"/>
      <c r="J45" s="35"/>
      <c r="K45" s="105"/>
    </row>
    <row r="46" spans="1:17" ht="13.15" customHeight="1" x14ac:dyDescent="0.2">
      <c r="A46" s="142" t="s">
        <v>11</v>
      </c>
      <c r="B46" s="143"/>
      <c r="C46" s="143"/>
      <c r="D46" s="143"/>
      <c r="E46" s="143"/>
      <c r="F46" s="143"/>
      <c r="G46" s="143"/>
      <c r="H46" s="144"/>
      <c r="I46" s="35"/>
      <c r="J46" s="35"/>
    </row>
    <row r="47" spans="1:17" ht="13.15" customHeight="1" x14ac:dyDescent="0.2">
      <c r="A47" s="26"/>
      <c r="B47" s="25"/>
      <c r="C47" s="40" t="s">
        <v>76</v>
      </c>
      <c r="D47" s="30"/>
      <c r="E47" s="30"/>
      <c r="F47" s="30"/>
      <c r="G47" s="88">
        <f>G46</f>
        <v>0</v>
      </c>
      <c r="H47" s="88">
        <f>H46</f>
        <v>0</v>
      </c>
      <c r="I47" s="35"/>
      <c r="J47" s="35"/>
      <c r="K47" s="105"/>
    </row>
    <row r="48" spans="1:17" ht="13.15" customHeight="1" x14ac:dyDescent="0.2">
      <c r="A48" s="26"/>
      <c r="B48" s="25"/>
      <c r="C48" s="40" t="s">
        <v>8</v>
      </c>
      <c r="D48" s="128">
        <f>D42</f>
        <v>0</v>
      </c>
      <c r="E48" s="128">
        <f t="shared" ref="E48:F48" si="3">E42</f>
        <v>15.481999999999999</v>
      </c>
      <c r="F48" s="128">
        <f t="shared" si="3"/>
        <v>794.24</v>
      </c>
      <c r="G48" s="128">
        <f>G42+G47</f>
        <v>3.9340000000000002</v>
      </c>
      <c r="H48" s="128">
        <f>H42+H47</f>
        <v>813.65599999999995</v>
      </c>
      <c r="I48" s="104"/>
      <c r="J48" s="35"/>
      <c r="K48" s="105"/>
    </row>
    <row r="49" spans="1:11" ht="13.15" customHeight="1" x14ac:dyDescent="0.2">
      <c r="A49" s="142" t="s">
        <v>7</v>
      </c>
      <c r="B49" s="143"/>
      <c r="C49" s="143"/>
      <c r="D49" s="143"/>
      <c r="E49" s="143"/>
      <c r="F49" s="143"/>
      <c r="G49" s="143"/>
      <c r="H49" s="144"/>
      <c r="I49" s="35"/>
      <c r="J49" s="35"/>
    </row>
    <row r="50" spans="1:11" ht="13.15" customHeight="1" x14ac:dyDescent="0.2">
      <c r="A50" s="43">
        <v>13</v>
      </c>
      <c r="B50" s="55" t="s">
        <v>6</v>
      </c>
      <c r="C50" s="42" t="s">
        <v>57</v>
      </c>
      <c r="D50" s="41">
        <f>ROUND(D48*I50,3)</f>
        <v>0</v>
      </c>
      <c r="E50" s="41">
        <f>ROUND(E48*I50,3)</f>
        <v>0.46400000000000002</v>
      </c>
      <c r="F50" s="41">
        <f>ROUND(F48*I50,3)</f>
        <v>23.827000000000002</v>
      </c>
      <c r="G50" s="41">
        <f>ROUND(G48*I50,3)</f>
        <v>0.11799999999999999</v>
      </c>
      <c r="H50" s="41">
        <f>ROUND(H48*I50,3)</f>
        <v>24.41</v>
      </c>
      <c r="I50" s="35">
        <v>0.03</v>
      </c>
      <c r="J50" s="103"/>
      <c r="K50" s="105"/>
    </row>
    <row r="51" spans="1:11" ht="13.15" customHeight="1" x14ac:dyDescent="0.2">
      <c r="A51" s="26"/>
      <c r="B51" s="34"/>
      <c r="C51" s="40"/>
      <c r="D51" s="41"/>
      <c r="E51" s="41"/>
      <c r="F51" s="41"/>
      <c r="G51" s="41"/>
      <c r="H51" s="41"/>
      <c r="I51" s="35"/>
      <c r="J51" s="35"/>
    </row>
    <row r="52" spans="1:11" x14ac:dyDescent="0.2">
      <c r="A52" s="26"/>
      <c r="B52" s="34"/>
      <c r="C52" s="40" t="s">
        <v>5</v>
      </c>
      <c r="D52" s="41">
        <f>D50+D48</f>
        <v>0</v>
      </c>
      <c r="E52" s="41">
        <f>E50+E48</f>
        <v>15.946</v>
      </c>
      <c r="F52" s="41">
        <f>F50+F48</f>
        <v>818.06700000000001</v>
      </c>
      <c r="G52" s="41">
        <f>G50+G48</f>
        <v>4.0520000000000005</v>
      </c>
      <c r="H52" s="41">
        <f>H50+H48</f>
        <v>838.06599999999992</v>
      </c>
      <c r="I52" s="104"/>
      <c r="J52" s="35"/>
      <c r="K52" s="105"/>
    </row>
    <row r="53" spans="1:11" ht="13.15" customHeight="1" x14ac:dyDescent="0.2">
      <c r="A53" s="26"/>
      <c r="B53" s="25"/>
      <c r="C53" s="40"/>
      <c r="D53" s="39"/>
      <c r="E53" s="39"/>
      <c r="F53" s="39"/>
      <c r="G53" s="39"/>
      <c r="H53" s="39"/>
      <c r="I53" s="35"/>
      <c r="J53" s="35"/>
    </row>
    <row r="54" spans="1:11" ht="13.15" customHeight="1" x14ac:dyDescent="0.2">
      <c r="A54" s="142" t="s">
        <v>4</v>
      </c>
      <c r="B54" s="143"/>
      <c r="C54" s="143"/>
      <c r="D54" s="143"/>
      <c r="E54" s="143"/>
      <c r="F54" s="143"/>
      <c r="G54" s="143"/>
      <c r="H54" s="144"/>
      <c r="I54" s="35"/>
      <c r="J54" s="35"/>
    </row>
    <row r="55" spans="1:11" ht="15.75" customHeight="1" x14ac:dyDescent="0.2">
      <c r="A55" s="26">
        <f>A50+1</f>
        <v>14</v>
      </c>
      <c r="B55" s="153" t="s">
        <v>80</v>
      </c>
      <c r="C55" s="38" t="s">
        <v>77</v>
      </c>
      <c r="D55" s="47">
        <f>D52*6.14</f>
        <v>0</v>
      </c>
      <c r="E55" s="47">
        <f>E52*6.14</f>
        <v>97.908439999999999</v>
      </c>
      <c r="F55" s="47"/>
      <c r="G55" s="47"/>
      <c r="H55" s="36">
        <f>D55+E55+F55+G55</f>
        <v>97.908439999999999</v>
      </c>
      <c r="I55" s="35">
        <v>6.14</v>
      </c>
      <c r="J55" s="35"/>
      <c r="K55" s="105"/>
    </row>
    <row r="56" spans="1:11" x14ac:dyDescent="0.2">
      <c r="A56" s="26"/>
      <c r="B56" s="154"/>
      <c r="C56" s="38" t="s">
        <v>78</v>
      </c>
      <c r="D56" s="47"/>
      <c r="E56" s="47"/>
      <c r="F56" s="47">
        <f>F52*4.04</f>
        <v>3304.9906799999999</v>
      </c>
      <c r="G56" s="47"/>
      <c r="H56" s="36">
        <f t="shared" ref="H56" si="4">D56+E56+F56+G56</f>
        <v>3304.9906799999999</v>
      </c>
      <c r="I56" s="35">
        <v>4.04</v>
      </c>
      <c r="J56" s="35"/>
      <c r="K56" s="105"/>
    </row>
    <row r="57" spans="1:11" x14ac:dyDescent="0.2">
      <c r="A57" s="26"/>
      <c r="B57" s="155"/>
      <c r="C57" s="28" t="s">
        <v>79</v>
      </c>
      <c r="D57" s="118"/>
      <c r="E57" s="118"/>
      <c r="F57" s="118"/>
      <c r="G57" s="47">
        <f>G52*10.36</f>
        <v>41.978720000000003</v>
      </c>
      <c r="H57" s="36">
        <f>G57</f>
        <v>41.978720000000003</v>
      </c>
      <c r="I57" s="35">
        <v>10.36</v>
      </c>
      <c r="K57" s="105"/>
    </row>
    <row r="58" spans="1:11" x14ac:dyDescent="0.2">
      <c r="A58" s="33" t="s">
        <v>3</v>
      </c>
      <c r="B58" s="32"/>
      <c r="C58" s="32"/>
      <c r="D58" s="32"/>
      <c r="E58" s="32"/>
      <c r="F58" s="32"/>
      <c r="G58" s="32"/>
      <c r="H58" s="87"/>
      <c r="K58" s="96"/>
    </row>
    <row r="59" spans="1:11" x14ac:dyDescent="0.2">
      <c r="A59" s="26"/>
      <c r="B59" s="25"/>
      <c r="C59" s="24" t="s">
        <v>51</v>
      </c>
      <c r="D59" s="23">
        <f>SUM(D55:D57)</f>
        <v>0</v>
      </c>
      <c r="E59" s="23">
        <f>SUM(E55:E57)</f>
        <v>97.908439999999999</v>
      </c>
      <c r="F59" s="23">
        <f>SUM(F55:F57)</f>
        <v>3304.9906799999999</v>
      </c>
      <c r="G59" s="23">
        <f>SUM(G55:G57)</f>
        <v>41.978720000000003</v>
      </c>
      <c r="H59" s="23">
        <f>SUM(H55:H57)</f>
        <v>3444.8778400000001</v>
      </c>
      <c r="I59" s="96"/>
      <c r="K59" s="105"/>
    </row>
    <row r="60" spans="1:11" x14ac:dyDescent="0.2">
      <c r="A60" s="26"/>
      <c r="B60" s="31"/>
      <c r="C60" s="28"/>
      <c r="D60" s="30"/>
      <c r="E60" s="30"/>
      <c r="F60" s="30"/>
      <c r="G60" s="30"/>
      <c r="H60" s="29"/>
      <c r="K60" s="96"/>
    </row>
    <row r="61" spans="1:11" ht="38.25" x14ac:dyDescent="0.2">
      <c r="A61" s="26">
        <f>A55+1</f>
        <v>15</v>
      </c>
      <c r="B61" s="55" t="s">
        <v>2</v>
      </c>
      <c r="C61" s="28" t="s">
        <v>1</v>
      </c>
      <c r="D61" s="27">
        <f>ROUND(D59*0.18,3)</f>
        <v>0</v>
      </c>
      <c r="E61" s="27">
        <f t="shared" ref="E61:F61" si="5">ROUND(E59*0.18,3)</f>
        <v>17.623999999999999</v>
      </c>
      <c r="F61" s="27">
        <f t="shared" si="5"/>
        <v>594.89800000000002</v>
      </c>
      <c r="G61" s="27">
        <f>ROUND(G59*0.18,3)</f>
        <v>7.556</v>
      </c>
      <c r="H61" s="27">
        <f>ROUND(SUM(H55:H57)*0.18,3)</f>
        <v>620.07799999999997</v>
      </c>
      <c r="I61" s="96"/>
      <c r="K61" s="105"/>
    </row>
    <row r="62" spans="1:11" x14ac:dyDescent="0.2">
      <c r="A62" s="26"/>
      <c r="B62" s="25"/>
      <c r="C62" s="24" t="s">
        <v>0</v>
      </c>
      <c r="D62" s="23">
        <f>SUM(D55:D57)+D61</f>
        <v>0</v>
      </c>
      <c r="E62" s="23">
        <f>SUM(E55:E57)+E61</f>
        <v>115.53243999999999</v>
      </c>
      <c r="F62" s="23">
        <f>SUM(F55:F57)+F61</f>
        <v>3899.88868</v>
      </c>
      <c r="G62" s="23">
        <f>SUM(G55:G57)+G61</f>
        <v>49.53472</v>
      </c>
      <c r="H62" s="22">
        <f>H59+H61</f>
        <v>4064.9558400000001</v>
      </c>
      <c r="I62" s="96"/>
      <c r="K62" s="105"/>
    </row>
    <row r="63" spans="1:11" x14ac:dyDescent="0.2">
      <c r="A63" s="15"/>
      <c r="B63" s="18"/>
      <c r="C63" s="21"/>
      <c r="D63" s="20"/>
      <c r="E63" s="20"/>
      <c r="F63" s="20"/>
      <c r="G63" s="20"/>
      <c r="H63" s="19"/>
    </row>
    <row r="64" spans="1:11" x14ac:dyDescent="0.2">
      <c r="A64" s="15"/>
      <c r="B64" s="18"/>
      <c r="C64" s="18"/>
      <c r="D64" s="20"/>
      <c r="E64" s="20"/>
      <c r="F64" s="20"/>
      <c r="G64" s="20"/>
      <c r="H64" s="19"/>
    </row>
    <row r="65" spans="1:20" x14ac:dyDescent="0.2">
      <c r="A65" s="15"/>
      <c r="D65" s="17"/>
      <c r="E65" s="16"/>
      <c r="F65" s="16"/>
      <c r="G65" s="16"/>
      <c r="H65" s="16"/>
    </row>
    <row r="66" spans="1:20" x14ac:dyDescent="0.2">
      <c r="A66" s="15"/>
      <c r="B66" s="18"/>
      <c r="C66" s="17"/>
      <c r="D66" s="16"/>
      <c r="E66" s="16"/>
      <c r="F66" s="16"/>
      <c r="G66" s="16"/>
      <c r="H66" s="16"/>
    </row>
    <row r="68" spans="1:20" ht="18.75" customHeight="1" x14ac:dyDescent="0.2">
      <c r="A68" s="152"/>
      <c r="B68" s="145"/>
      <c r="C68" s="146"/>
      <c r="D68" s="147"/>
      <c r="E68" s="146"/>
      <c r="F68" s="146"/>
      <c r="G68" s="146"/>
      <c r="H68" s="146"/>
      <c r="I68" s="147"/>
      <c r="J68" s="12"/>
      <c r="N68" s="12"/>
      <c r="O68" s="12"/>
      <c r="P68" s="12"/>
      <c r="Q68" s="12"/>
      <c r="R68" s="12"/>
      <c r="S68" s="12"/>
      <c r="T68" s="12"/>
    </row>
    <row r="69" spans="1:20" ht="14.25" x14ac:dyDescent="0.2">
      <c r="A69" s="152"/>
      <c r="B69" s="145"/>
      <c r="C69" s="146"/>
      <c r="D69" s="107"/>
      <c r="E69" s="107"/>
      <c r="F69" s="107"/>
      <c r="G69" s="107"/>
      <c r="H69" s="107"/>
      <c r="I69" s="147"/>
      <c r="J69" s="12"/>
      <c r="N69" s="12"/>
      <c r="O69" s="12"/>
      <c r="P69" s="12"/>
      <c r="Q69" s="12"/>
      <c r="R69" s="12"/>
      <c r="S69" s="12"/>
      <c r="T69" s="12"/>
    </row>
    <row r="70" spans="1:20" x14ac:dyDescent="0.2">
      <c r="A70" s="152"/>
      <c r="B70" s="145"/>
      <c r="C70" s="108"/>
      <c r="D70" s="108"/>
      <c r="E70" s="108"/>
      <c r="F70" s="108"/>
      <c r="G70" s="108"/>
      <c r="H70" s="108"/>
      <c r="I70" s="108"/>
      <c r="J70" s="12"/>
      <c r="N70" s="12"/>
      <c r="O70" s="12"/>
      <c r="P70" s="12"/>
      <c r="Q70" s="12"/>
      <c r="R70" s="12"/>
      <c r="S70" s="12"/>
      <c r="T70" s="12"/>
    </row>
    <row r="71" spans="1:20" ht="51" customHeight="1" x14ac:dyDescent="0.2">
      <c r="A71" s="152"/>
      <c r="B71" s="145"/>
      <c r="C71" s="14"/>
      <c r="D71" s="13"/>
      <c r="E71" s="13"/>
      <c r="F71" s="13"/>
      <c r="G71" s="13"/>
      <c r="H71" s="13"/>
      <c r="I71" s="13"/>
      <c r="J71" s="109"/>
      <c r="N71" s="12"/>
      <c r="O71" s="12"/>
      <c r="P71" s="12"/>
      <c r="Q71" s="12"/>
      <c r="R71" s="12"/>
      <c r="S71" s="12"/>
      <c r="T71" s="12"/>
    </row>
    <row r="72" spans="1:20" ht="3.75" hidden="1" customHeight="1" x14ac:dyDescent="0.2">
      <c r="B72" s="15"/>
      <c r="C72" s="14"/>
      <c r="D72" s="8"/>
      <c r="E72" s="13"/>
      <c r="F72" s="13"/>
      <c r="G72" s="13"/>
      <c r="H72" s="13"/>
      <c r="I72" s="13"/>
      <c r="J72" s="109"/>
      <c r="N72" s="12"/>
      <c r="O72" s="12"/>
      <c r="P72" s="12"/>
      <c r="Q72" s="12"/>
      <c r="R72" s="12"/>
      <c r="S72" s="12"/>
      <c r="T72" s="12"/>
    </row>
    <row r="73" spans="1:20" s="6" customFormat="1" ht="15" hidden="1" x14ac:dyDescent="0.2">
      <c r="A73" s="11"/>
      <c r="B73" s="10"/>
      <c r="C73" s="9"/>
      <c r="D73" s="8"/>
      <c r="E73" s="7"/>
      <c r="F73" s="7"/>
      <c r="G73" s="7"/>
      <c r="H73" s="7"/>
    </row>
    <row r="74" spans="1:20" s="6" customFormat="1" ht="15" hidden="1" x14ac:dyDescent="0.2">
      <c r="A74" s="11"/>
      <c r="B74" s="10"/>
      <c r="C74" s="9"/>
      <c r="D74" s="8"/>
      <c r="E74" s="7"/>
      <c r="F74" s="7"/>
      <c r="G74" s="7"/>
      <c r="H74" s="7"/>
    </row>
    <row r="75" spans="1:20" s="6" customFormat="1" ht="15" hidden="1" x14ac:dyDescent="0.2">
      <c r="A75" s="11"/>
      <c r="B75" s="10"/>
      <c r="C75" s="9"/>
      <c r="D75" s="8"/>
      <c r="E75" s="7"/>
      <c r="F75" s="7"/>
      <c r="G75" s="7"/>
      <c r="H75" s="7"/>
    </row>
    <row r="76" spans="1:20" s="6" customFormat="1" ht="15" hidden="1" x14ac:dyDescent="0.2">
      <c r="A76" s="11"/>
      <c r="B76" s="10"/>
      <c r="C76" s="9"/>
      <c r="D76" s="8"/>
      <c r="E76" s="7"/>
      <c r="F76" s="7"/>
      <c r="G76" s="7"/>
      <c r="H76" s="7"/>
    </row>
    <row r="77" spans="1:20" ht="30.75" customHeight="1" x14ac:dyDescent="0.2">
      <c r="C77" s="17"/>
      <c r="D77" s="112"/>
      <c r="E77" s="16"/>
      <c r="F77" s="16"/>
      <c r="G77" s="16"/>
      <c r="H77" s="111"/>
      <c r="I77" s="12"/>
      <c r="J77" s="12"/>
    </row>
    <row r="78" spans="1:20" x14ac:dyDescent="0.2">
      <c r="C78" s="17"/>
      <c r="D78" s="110"/>
      <c r="E78" s="16"/>
      <c r="F78" s="16"/>
      <c r="G78" s="16"/>
      <c r="H78" s="16"/>
      <c r="I78" s="12"/>
      <c r="J78" s="12"/>
    </row>
    <row r="79" spans="1:20" x14ac:dyDescent="0.2">
      <c r="C79" s="17"/>
      <c r="D79" s="16"/>
      <c r="E79" s="16"/>
      <c r="F79" s="16"/>
      <c r="G79" s="16"/>
      <c r="H79" s="16"/>
      <c r="I79" s="12"/>
      <c r="J79" s="12"/>
    </row>
    <row r="80" spans="1:20" x14ac:dyDescent="0.2">
      <c r="C80" s="17"/>
      <c r="D80" s="16"/>
      <c r="E80" s="16"/>
      <c r="F80" s="16"/>
      <c r="G80" s="16"/>
      <c r="H80" s="16"/>
      <c r="I80" s="12"/>
      <c r="J80" s="12"/>
    </row>
    <row r="85" spans="1:20" s="2" customFormat="1" x14ac:dyDescent="0.2">
      <c r="A85" s="5"/>
      <c r="B85" s="4"/>
      <c r="C85" s="3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</sheetData>
  <mergeCells count="27">
    <mergeCell ref="A25:H25"/>
    <mergeCell ref="C12:G12"/>
    <mergeCell ref="F4:H4"/>
    <mergeCell ref="E5:H5"/>
    <mergeCell ref="E7:H7"/>
    <mergeCell ref="A10:H10"/>
    <mergeCell ref="A11:H11"/>
    <mergeCell ref="A15:A18"/>
    <mergeCell ref="B15:B18"/>
    <mergeCell ref="C15:C18"/>
    <mergeCell ref="D15:G15"/>
    <mergeCell ref="H15:H18"/>
    <mergeCell ref="D16:D18"/>
    <mergeCell ref="E16:E18"/>
    <mergeCell ref="F16:F18"/>
    <mergeCell ref="G16:G18"/>
    <mergeCell ref="A68:B71"/>
    <mergeCell ref="C68:C69"/>
    <mergeCell ref="D68:H68"/>
    <mergeCell ref="I68:I69"/>
    <mergeCell ref="A36:H36"/>
    <mergeCell ref="A39:H39"/>
    <mergeCell ref="A43:H43"/>
    <mergeCell ref="A46:H46"/>
    <mergeCell ref="A49:H49"/>
    <mergeCell ref="A54:H54"/>
    <mergeCell ref="B55:B57"/>
  </mergeCells>
  <pageMargins left="0.59055118110236227" right="0" top="0.59055118110236227" bottom="0.39370078740157483" header="0.19685039370078741" footer="0.19685039370078741"/>
  <pageSetup paperSize="9" scale="98" orientation="landscape" r:id="rId1"/>
  <headerFooter alignWithMargins="0">
    <oddHeader>&amp;LГранд-СМЕТА</oddHeader>
    <oddFooter>&amp;RСтраница 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2000 г</vt:lpstr>
      <vt:lpstr>1 кв 2015</vt:lpstr>
      <vt:lpstr>'1 кв 2015'!Constr</vt:lpstr>
      <vt:lpstr>'2000 г'!Constr</vt:lpstr>
      <vt:lpstr>'1 кв 2015'!FOT</vt:lpstr>
      <vt:lpstr>'2000 г'!FOT</vt:lpstr>
      <vt:lpstr>'1 кв 2015'!Ind</vt:lpstr>
      <vt:lpstr>'2000 г'!Ind</vt:lpstr>
      <vt:lpstr>'1 кв 2015'!Obj</vt:lpstr>
      <vt:lpstr>'2000 г'!Obj</vt:lpstr>
      <vt:lpstr>'1 кв 2015'!Obosn</vt:lpstr>
      <vt:lpstr>'2000 г'!Obosn</vt:lpstr>
      <vt:lpstr>'1 кв 2015'!Область_печати</vt:lpstr>
      <vt:lpstr>'2000 г'!Область_печати</vt:lpstr>
    </vt:vector>
  </TitlesOfParts>
  <Company>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Fedutenko.AI</dc:creator>
  <cp:lastModifiedBy>Максимова Наталия Геннадьевна</cp:lastModifiedBy>
  <cp:lastPrinted>2014-11-12T11:09:14Z</cp:lastPrinted>
  <dcterms:created xsi:type="dcterms:W3CDTF">2012-04-21T06:24:55Z</dcterms:created>
  <dcterms:modified xsi:type="dcterms:W3CDTF">2015-03-20T08:34:09Z</dcterms:modified>
</cp:coreProperties>
</file>